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13-F Holdings at 9-30-2009" sheetId="1" r:id="rId1"/>
    <sheet name="13-F Holdings Q4 To Date" sheetId="3" r:id="rId2"/>
  </sheets>
  <calcPr calcId="125725"/>
  <smartTagPr embed="1"/>
</workbook>
</file>

<file path=xl/calcChain.xml><?xml version="1.0" encoding="utf-8"?>
<calcChain xmlns="http://schemas.openxmlformats.org/spreadsheetml/2006/main">
  <c r="I28" i="3"/>
  <c r="I2"/>
  <c r="F2"/>
  <c r="I50"/>
  <c r="I49"/>
  <c r="I48"/>
  <c r="I23" l="1"/>
  <c r="I37"/>
  <c r="C82"/>
  <c r="C76"/>
  <c r="E23"/>
  <c r="E28"/>
  <c r="E37"/>
  <c r="E2"/>
  <c r="D23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4"/>
  <c r="E24" s="1"/>
  <c r="D25"/>
  <c r="E25" s="1"/>
  <c r="D26"/>
  <c r="E26" s="1"/>
  <c r="D27"/>
  <c r="E27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8"/>
  <c r="E38" s="1"/>
  <c r="D39"/>
  <c r="E39" s="1"/>
  <c r="D40"/>
  <c r="E40" s="1"/>
  <c r="D41"/>
  <c r="E41" s="1"/>
  <c r="D42"/>
  <c r="E42" s="1"/>
  <c r="D43"/>
  <c r="E43" s="1"/>
  <c r="D44"/>
  <c r="E44" s="1"/>
  <c r="D2"/>
  <c r="H46"/>
  <c r="D65"/>
  <c r="D67" s="1"/>
  <c r="D66"/>
  <c r="B6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3" i="1"/>
  <c r="G4"/>
  <c r="G5"/>
  <c r="G6"/>
  <c r="G7"/>
  <c r="G8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F13"/>
  <c r="F46"/>
  <c r="F45"/>
  <c r="F44"/>
  <c r="F43"/>
  <c r="F42"/>
  <c r="F41"/>
  <c r="F40"/>
  <c r="F39"/>
  <c r="F38"/>
  <c r="F37"/>
  <c r="F36"/>
  <c r="F34"/>
  <c r="F33"/>
  <c r="F32"/>
  <c r="F30"/>
  <c r="F29"/>
  <c r="F28"/>
  <c r="F26"/>
  <c r="F25"/>
  <c r="F24"/>
  <c r="F23"/>
  <c r="F22"/>
  <c r="F21"/>
  <c r="F20"/>
  <c r="F19"/>
  <c r="F18"/>
  <c r="F17"/>
  <c r="F16"/>
  <c r="F15"/>
  <c r="F14"/>
  <c r="F12"/>
  <c r="F11"/>
  <c r="F10"/>
  <c r="F9"/>
  <c r="F8"/>
  <c r="F7"/>
  <c r="F6"/>
  <c r="F5"/>
  <c r="F4"/>
  <c r="F3"/>
  <c r="C2"/>
  <c r="F2" s="1"/>
  <c r="I43" i="3" l="1"/>
  <c r="I41"/>
  <c r="I39"/>
  <c r="I35"/>
  <c r="I33"/>
  <c r="I31"/>
  <c r="I29"/>
  <c r="I27"/>
  <c r="I25"/>
  <c r="I21"/>
  <c r="I19"/>
  <c r="I17"/>
  <c r="I15"/>
  <c r="I13"/>
  <c r="I11"/>
  <c r="I9"/>
  <c r="I7"/>
  <c r="I5"/>
  <c r="I3"/>
  <c r="I44"/>
  <c r="I42"/>
  <c r="I40"/>
  <c r="I38"/>
  <c r="I36"/>
  <c r="I34"/>
  <c r="I32"/>
  <c r="I30"/>
  <c r="I26"/>
  <c r="I24"/>
  <c r="I22"/>
  <c r="I20"/>
  <c r="I18"/>
  <c r="I16"/>
  <c r="I14"/>
  <c r="I12"/>
  <c r="I10"/>
  <c r="I8"/>
  <c r="I6"/>
  <c r="I4"/>
  <c r="E2" i="1"/>
  <c r="I46" i="3" l="1"/>
  <c r="I52" s="1"/>
  <c r="I53" s="1"/>
  <c r="H48" i="1"/>
  <c r="I48"/>
</calcChain>
</file>

<file path=xl/sharedStrings.xml><?xml version="1.0" encoding="utf-8"?>
<sst xmlns="http://schemas.openxmlformats.org/spreadsheetml/2006/main" count="225" uniqueCount="135">
  <si>
    <t>Ticker</t>
  </si>
  <si>
    <t>American Express</t>
  </si>
  <si>
    <t>AXP</t>
  </si>
  <si>
    <t>Bank of America</t>
  </si>
  <si>
    <t>BAC</t>
  </si>
  <si>
    <t>Costco</t>
  </si>
  <si>
    <t>Iron Mountain</t>
  </si>
  <si>
    <t>Lowes Companies</t>
  </si>
  <si>
    <t>Nalco Holding</t>
  </si>
  <si>
    <t>Wabco Holdings</t>
  </si>
  <si>
    <t>Washington Post</t>
  </si>
  <si>
    <t>Burlington Northern Santa Fe</t>
  </si>
  <si>
    <t>CarMax</t>
  </si>
  <si>
    <t>Coca Cola</t>
  </si>
  <si>
    <t>Comcast</t>
  </si>
  <si>
    <t>Comdisco Holding Co</t>
  </si>
  <si>
    <t>Conoco Phillips</t>
  </si>
  <si>
    <t>Eaton Corporation</t>
  </si>
  <si>
    <t>Gannett Inc</t>
  </si>
  <si>
    <t>General Electric</t>
  </si>
  <si>
    <t>GlaxoSmithKline</t>
  </si>
  <si>
    <t>Home Depot</t>
  </si>
  <si>
    <t>Ingersoll Rand</t>
  </si>
  <si>
    <t>Johnson &amp; Johnson</t>
  </si>
  <si>
    <t>Kraft Foods Inc</t>
  </si>
  <si>
    <t>M&amp;T Bank</t>
  </si>
  <si>
    <t>NRG Energy Inc</t>
  </si>
  <si>
    <t>Nike</t>
  </si>
  <si>
    <t>Norfolk Southern</t>
  </si>
  <si>
    <t>Proctor &amp; Gamble</t>
  </si>
  <si>
    <t>Sun Trust Banks</t>
  </si>
  <si>
    <t>Torchmark Corp.</t>
  </si>
  <si>
    <t>US Bancorp</t>
  </si>
  <si>
    <t>USG Corporation</t>
  </si>
  <si>
    <t>United Parcel Service</t>
  </si>
  <si>
    <t>United Health Group</t>
  </si>
  <si>
    <t>Wal Mart</t>
  </si>
  <si>
    <t>Wells Fargo</t>
  </si>
  <si>
    <t>Wellpoint Inc</t>
  </si>
  <si>
    <t>Wesco Financial</t>
  </si>
  <si>
    <t>BNI</t>
  </si>
  <si>
    <t>KMX</t>
  </si>
  <si>
    <t>KO</t>
  </si>
  <si>
    <t>CDCO.OB</t>
  </si>
  <si>
    <t>COP</t>
  </si>
  <si>
    <t>COST</t>
  </si>
  <si>
    <t>ETN</t>
  </si>
  <si>
    <t>GCI</t>
  </si>
  <si>
    <t>GE</t>
  </si>
  <si>
    <t>GSK</t>
  </si>
  <si>
    <t>HD</t>
  </si>
  <si>
    <t>IR</t>
  </si>
  <si>
    <t>IRM</t>
  </si>
  <si>
    <t>JNJ</t>
  </si>
  <si>
    <t>KFT</t>
  </si>
  <si>
    <t>MTB</t>
  </si>
  <si>
    <t>MCO</t>
  </si>
  <si>
    <t>NRG</t>
  </si>
  <si>
    <t>NLC</t>
  </si>
  <si>
    <t>NKE</t>
  </si>
  <si>
    <t>NSC</t>
  </si>
  <si>
    <t>PG</t>
  </si>
  <si>
    <t>STI</t>
  </si>
  <si>
    <t>TMK</t>
  </si>
  <si>
    <t>USB</t>
  </si>
  <si>
    <t>USG</t>
  </si>
  <si>
    <t>UNP</t>
  </si>
  <si>
    <t>UPS</t>
  </si>
  <si>
    <t>UNH</t>
  </si>
  <si>
    <t>WBC</t>
  </si>
  <si>
    <t>WMT</t>
  </si>
  <si>
    <t>WPO</t>
  </si>
  <si>
    <t>WFC</t>
  </si>
  <si>
    <t>WLP</t>
  </si>
  <si>
    <t>WSC</t>
  </si>
  <si>
    <t>GRAND TOTAL</t>
  </si>
  <si>
    <t>CMCSK</t>
  </si>
  <si>
    <t>LOW</t>
  </si>
  <si>
    <t>Sanofi Aventis</t>
  </si>
  <si>
    <t>SNY</t>
  </si>
  <si>
    <t>Shares at 6/30/2009</t>
  </si>
  <si>
    <t>Shares at 9/30/2009</t>
  </si>
  <si>
    <t>Quote 6/30/2009</t>
  </si>
  <si>
    <t>Market Value 
6/30/2009</t>
  </si>
  <si>
    <t>Market Value 9/30/2009</t>
  </si>
  <si>
    <t>Beckton Dickson &amp; Co.</t>
  </si>
  <si>
    <t>BDX</t>
  </si>
  <si>
    <t>ADJUSTED GRAND TOTAL</t>
  </si>
  <si>
    <t>Quote 9/30/2009</t>
  </si>
  <si>
    <t>Date</t>
  </si>
  <si>
    <t>Shares</t>
  </si>
  <si>
    <t>Price</t>
  </si>
  <si>
    <t>Proceeds</t>
  </si>
  <si>
    <t>Totals</t>
  </si>
  <si>
    <t>Note 1: Links to SEC Forms for Moody's Sales:</t>
  </si>
  <si>
    <t>Summary:</t>
  </si>
  <si>
    <t>Link to Form 13F - Portfolio as of September 30, 2009</t>
  </si>
  <si>
    <t>October 28-29, 2009</t>
  </si>
  <si>
    <t>Prices as of 11/13/09 courtesy of Google Finance</t>
  </si>
  <si>
    <r>
      <t xml:space="preserve">Exxon Mobil </t>
    </r>
    <r>
      <rPr>
        <i/>
        <sz val="8"/>
        <color indexed="8"/>
        <rFont val="Courier New"/>
        <family val="3"/>
      </rPr>
      <t>(Note 1)</t>
    </r>
  </si>
  <si>
    <t>Note 1: Exxon Mobil</t>
  </si>
  <si>
    <t xml:space="preserve">   Berkshire filed an amended 13-F for 6/30 revealing Berkshire's Exxon Mobil Stake</t>
  </si>
  <si>
    <t xml:space="preserve">   Previously, this was given confidential treatment.  </t>
  </si>
  <si>
    <t xml:space="preserve">   Link to Amended 13-F for June 30</t>
  </si>
  <si>
    <t>XOM</t>
  </si>
  <si>
    <t>Quote 11/16/2009</t>
  </si>
  <si>
    <t>Security</t>
  </si>
  <si>
    <t>EST Shares at 11/16/2009</t>
  </si>
  <si>
    <t>Nestle</t>
  </si>
  <si>
    <t>NSRGY</t>
  </si>
  <si>
    <t>Republic Services Inc</t>
  </si>
  <si>
    <t>RSG</t>
  </si>
  <si>
    <t>The Travelers Companies</t>
  </si>
  <si>
    <t>TRV</t>
  </si>
  <si>
    <t xml:space="preserve">Moodys </t>
  </si>
  <si>
    <t xml:space="preserve">Union Pacific </t>
  </si>
  <si>
    <t>Market Value 
9/30/2009</t>
  </si>
  <si>
    <t>EST Market Value 11/16/2009</t>
  </si>
  <si>
    <t xml:space="preserve">Exxon Mobil </t>
  </si>
  <si>
    <t>Note 2: Norfolk Southern shares reported sold by Buffett in press interviews following BNI merger announcement.</t>
  </si>
  <si>
    <t>Note 3: Union Pacific shares reported sold by Buffett in press interviews following BNI merger announcement.</t>
  </si>
  <si>
    <r>
      <t xml:space="preserve">Moodys </t>
    </r>
    <r>
      <rPr>
        <i/>
        <sz val="8"/>
        <rFont val="Courier New"/>
        <family val="3"/>
      </rPr>
      <t>(Note 1)</t>
    </r>
  </si>
  <si>
    <r>
      <t xml:space="preserve">Norfolk Southern </t>
    </r>
    <r>
      <rPr>
        <i/>
        <sz val="8"/>
        <color indexed="8"/>
        <rFont val="Courier New"/>
        <family val="3"/>
      </rPr>
      <t>(Note 2)</t>
    </r>
  </si>
  <si>
    <r>
      <t xml:space="preserve">Union Pacific </t>
    </r>
    <r>
      <rPr>
        <i/>
        <sz val="8"/>
        <color indexed="8"/>
        <rFont val="Courier New"/>
        <family val="3"/>
      </rPr>
      <t>(Note 3)</t>
    </r>
  </si>
  <si>
    <t>Share Count Change in Q3</t>
  </si>
  <si>
    <t>Est Share Change to 11/16</t>
  </si>
  <si>
    <t xml:space="preserve">        We do not know exactly when shares were sold or at what price because there was no Form 4 filing.  </t>
  </si>
  <si>
    <t xml:space="preserve">        Assume shares were sold on 11/3/09 (day of BNI announcement) at closing price of $49.15.  </t>
  </si>
  <si>
    <t xml:space="preserve">        This would result in proceeds of </t>
  </si>
  <si>
    <t xml:space="preserve">        Assume shares were sold on 11/3/09 (day of BNI announcement) at closing price of $59.41.  </t>
  </si>
  <si>
    <t>Plus Est Proceeds from Moody's Sales (Note 1):</t>
  </si>
  <si>
    <t xml:space="preserve">Plus Est Proceeds from Norfolk Southern Sales (Note 2): </t>
  </si>
  <si>
    <t>Plus Est Proceeds from Union Pacific Sales (Note 3: )</t>
  </si>
  <si>
    <t>% Change 9/30/09 to 11/16/09:</t>
  </si>
  <si>
    <t>Prices for 11/16/2009 Courtesy of Yahoo Finance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</si>
</sst>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_(* #,##0.0000_);_(* \(#,##0.0000\);_(* &quot;-&quot;??_);_(@_)"/>
    <numFmt numFmtId="173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ourier New"/>
      <family val="3"/>
    </font>
    <font>
      <sz val="8"/>
      <color theme="1"/>
      <name val="Courier New"/>
      <family val="3"/>
    </font>
    <font>
      <b/>
      <sz val="8"/>
      <color indexed="8"/>
      <name val="Courier New"/>
      <family val="3"/>
    </font>
    <font>
      <sz val="8"/>
      <color rgb="FFFF0000"/>
      <name val="Courier New"/>
      <family val="3"/>
    </font>
    <font>
      <sz val="8"/>
      <name val="Courier New"/>
      <family val="3"/>
    </font>
    <font>
      <b/>
      <sz val="11"/>
      <color theme="1"/>
      <name val="Calibri"/>
      <family val="2"/>
      <scheme val="minor"/>
    </font>
    <font>
      <b/>
      <sz val="8"/>
      <color theme="1"/>
      <name val="Courier New"/>
      <family val="3"/>
    </font>
    <font>
      <u/>
      <sz val="11"/>
      <color theme="10"/>
      <name val="Calibri"/>
      <family val="2"/>
    </font>
    <font>
      <sz val="10"/>
      <color indexed="8"/>
      <name val="Courier New"/>
      <family val="3"/>
    </font>
    <font>
      <u/>
      <sz val="8"/>
      <color theme="10"/>
      <name val="Courier New"/>
      <family val="3"/>
    </font>
    <font>
      <sz val="11"/>
      <color theme="1"/>
      <name val="Calibri"/>
      <family val="2"/>
      <scheme val="minor"/>
    </font>
    <font>
      <i/>
      <sz val="8"/>
      <name val="Courier New"/>
      <family val="3"/>
    </font>
    <font>
      <i/>
      <sz val="8"/>
      <color indexed="8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Border="1" applyAlignment="1">
      <alignment horizontal="center" vertical="top" wrapText="1"/>
    </xf>
    <xf numFmtId="164" fontId="3" fillId="2" borderId="0" xfId="1" applyNumberFormat="1" applyFont="1" applyFill="1" applyBorder="1" applyAlignment="1">
      <alignment horizontal="center" vertical="top" wrapText="1"/>
    </xf>
    <xf numFmtId="43" fontId="3" fillId="2" borderId="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164" fontId="3" fillId="0" borderId="0" xfId="1" applyNumberFormat="1" applyFont="1" applyBorder="1"/>
    <xf numFmtId="43" fontId="3" fillId="0" borderId="0" xfId="1" applyFont="1" applyBorder="1"/>
    <xf numFmtId="0" fontId="3" fillId="0" borderId="0" xfId="0" applyFont="1" applyFill="1" applyBorder="1"/>
    <xf numFmtId="43" fontId="3" fillId="3" borderId="0" xfId="1" applyFont="1" applyFill="1" applyBorder="1" applyAlignment="1">
      <alignment horizontal="center" vertical="top" wrapText="1"/>
    </xf>
    <xf numFmtId="0" fontId="6" fillId="0" borderId="0" xfId="0" applyFont="1" applyBorder="1"/>
    <xf numFmtId="43" fontId="4" fillId="0" borderId="0" xfId="1" applyFont="1" applyFill="1" applyBorder="1"/>
    <xf numFmtId="43" fontId="7" fillId="0" borderId="0" xfId="1" applyFont="1" applyFill="1" applyBorder="1"/>
    <xf numFmtId="0" fontId="11" fillId="0" borderId="0" xfId="0" applyFont="1" applyBorder="1"/>
    <xf numFmtId="14" fontId="3" fillId="0" borderId="0" xfId="0" applyNumberFormat="1" applyFont="1" applyBorder="1"/>
    <xf numFmtId="167" fontId="3" fillId="0" borderId="0" xfId="1" applyNumberFormat="1" applyFont="1" applyBorder="1"/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4" fontId="5" fillId="0" borderId="1" xfId="0" applyNumberFormat="1" applyFont="1" applyBorder="1"/>
    <xf numFmtId="164" fontId="5" fillId="0" borderId="1" xfId="1" applyNumberFormat="1" applyFont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center"/>
    </xf>
    <xf numFmtId="164" fontId="5" fillId="4" borderId="0" xfId="1" applyNumberFormat="1" applyFont="1" applyFill="1" applyBorder="1" applyAlignment="1">
      <alignment horizontal="center"/>
    </xf>
    <xf numFmtId="0" fontId="3" fillId="4" borderId="0" xfId="0" applyFont="1" applyFill="1" applyBorder="1"/>
    <xf numFmtId="164" fontId="3" fillId="4" borderId="0" xfId="1" applyNumberFormat="1" applyFont="1" applyFill="1" applyBorder="1"/>
    <xf numFmtId="166" fontId="12" fillId="0" borderId="0" xfId="3" applyNumberFormat="1" applyFont="1" applyBorder="1" applyAlignment="1" applyProtection="1">
      <alignment horizontal="left"/>
    </xf>
    <xf numFmtId="164" fontId="3" fillId="0" borderId="0" xfId="1" applyNumberFormat="1" applyFont="1" applyFill="1" applyBorder="1"/>
    <xf numFmtId="0" fontId="8" fillId="0" borderId="0" xfId="0" applyFont="1" applyFill="1" applyAlignment="1">
      <alignment horizontal="right" vertical="top"/>
    </xf>
    <xf numFmtId="164" fontId="5" fillId="0" borderId="0" xfId="1" applyNumberFormat="1" applyFont="1" applyFill="1" applyBorder="1"/>
    <xf numFmtId="0" fontId="12" fillId="0" borderId="0" xfId="3" applyFont="1" applyAlignment="1" applyProtection="1"/>
    <xf numFmtId="0" fontId="12" fillId="0" borderId="0" xfId="3" applyFont="1" applyBorder="1" applyAlignment="1" applyProtection="1"/>
    <xf numFmtId="43" fontId="3" fillId="0" borderId="0" xfId="1" applyFont="1" applyFill="1" applyBorder="1"/>
    <xf numFmtId="0" fontId="7" fillId="0" borderId="0" xfId="0" applyFont="1" applyFill="1" applyBorder="1"/>
    <xf numFmtId="164" fontId="7" fillId="0" borderId="0" xfId="1" applyNumberFormat="1" applyFont="1" applyFill="1" applyBorder="1"/>
    <xf numFmtId="0" fontId="5" fillId="5" borderId="0" xfId="0" applyFont="1" applyFill="1" applyBorder="1" applyAlignment="1">
      <alignment horizontal="right"/>
    </xf>
    <xf numFmtId="0" fontId="0" fillId="5" borderId="0" xfId="0" applyFill="1" applyAlignment="1">
      <alignment horizontal="right"/>
    </xf>
    <xf numFmtId="164" fontId="5" fillId="5" borderId="0" xfId="1" applyNumberFormat="1" applyFont="1" applyFill="1" applyBorder="1"/>
    <xf numFmtId="173" fontId="5" fillId="0" borderId="0" xfId="4" applyNumberFormat="1" applyFont="1" applyBorder="1"/>
    <xf numFmtId="0" fontId="5" fillId="5" borderId="0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3" fillId="5" borderId="0" xfId="0" applyFont="1" applyFill="1" applyBorder="1"/>
    <xf numFmtId="0" fontId="9" fillId="5" borderId="0" xfId="0" applyFont="1" applyFill="1" applyAlignment="1">
      <alignment horizontal="left"/>
    </xf>
    <xf numFmtId="165" fontId="5" fillId="5" borderId="0" xfId="2" applyNumberFormat="1" applyFont="1" applyFill="1" applyBorder="1"/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c.gov/Archives/edgar/data/1067983/000095012309063022/v54313xxe13fvhrza.txt" TargetMode="External"/><Relationship Id="rId1" Type="http://schemas.openxmlformats.org/officeDocument/2006/relationships/hyperlink" Target="http://www.sec.gov/Archives/edgar/data/1067983/000095012309063028/v54313e13fvhr.tx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c.gov/Archives/edgar/data/109694/000118143109049353/xslF345X03/rrd255893.xml" TargetMode="External"/><Relationship Id="rId1" Type="http://schemas.openxmlformats.org/officeDocument/2006/relationships/hyperlink" Target="http://www.sec.gov/Archives/edgar/data/1067983/000095012309063028/v54313e13fvhr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Normal="100" workbookViewId="0">
      <pane ySplit="1" topLeftCell="A2" activePane="bottomLeft" state="frozen"/>
      <selection pane="bottomLeft" activeCell="H55" sqref="H55"/>
    </sheetView>
  </sheetViews>
  <sheetFormatPr defaultColWidth="23.140625" defaultRowHeight="11.25"/>
  <cols>
    <col min="1" max="1" width="29.7109375" style="5" bestFit="1" customWidth="1"/>
    <col min="2" max="2" width="12" style="5" bestFit="1" customWidth="1"/>
    <col min="3" max="3" width="16.140625" style="6" bestFit="1" customWidth="1"/>
    <col min="4" max="4" width="14.140625" style="6" bestFit="1" customWidth="1"/>
    <col min="5" max="5" width="14.140625" style="6" customWidth="1"/>
    <col min="6" max="7" width="11.28515625" style="7" customWidth="1"/>
    <col min="8" max="8" width="17.28515625" style="6" bestFit="1" customWidth="1"/>
    <col min="9" max="9" width="17.42578125" style="6" customWidth="1"/>
    <col min="10" max="16384" width="23.140625" style="5"/>
  </cols>
  <sheetData>
    <row r="1" spans="1:9" s="4" customFormat="1" ht="22.5">
      <c r="A1" s="1" t="s">
        <v>106</v>
      </c>
      <c r="B1" s="1" t="s">
        <v>0</v>
      </c>
      <c r="C1" s="2" t="s">
        <v>80</v>
      </c>
      <c r="D1" s="2" t="s">
        <v>81</v>
      </c>
      <c r="E1" s="2" t="s">
        <v>124</v>
      </c>
      <c r="F1" s="3" t="s">
        <v>82</v>
      </c>
      <c r="G1" s="9" t="s">
        <v>88</v>
      </c>
      <c r="H1" s="2" t="s">
        <v>83</v>
      </c>
      <c r="I1" s="2" t="s">
        <v>84</v>
      </c>
    </row>
    <row r="2" spans="1:9">
      <c r="A2" s="5" t="s">
        <v>1</v>
      </c>
      <c r="B2" s="5" t="s">
        <v>2</v>
      </c>
      <c r="C2" s="6">
        <f>17225400+7994634+120255879+1943100+1399713+839832+1952142</f>
        <v>151610700</v>
      </c>
      <c r="D2" s="6">
        <v>151610700</v>
      </c>
      <c r="E2" s="6">
        <f>D2-C2</f>
        <v>0</v>
      </c>
      <c r="F2" s="7">
        <f>H2/C2</f>
        <v>23.240002189819055</v>
      </c>
      <c r="G2" s="11">
        <f>I2/D2</f>
        <v>33.89999518503641</v>
      </c>
      <c r="H2" s="6">
        <v>3523433000</v>
      </c>
      <c r="I2" s="6">
        <v>5139602000</v>
      </c>
    </row>
    <row r="3" spans="1:9">
      <c r="A3" s="8" t="s">
        <v>3</v>
      </c>
      <c r="B3" s="5" t="s">
        <v>4</v>
      </c>
      <c r="C3" s="6">
        <v>5000000</v>
      </c>
      <c r="D3" s="6">
        <v>5000000</v>
      </c>
      <c r="E3" s="6">
        <f t="shared" ref="E3:E46" si="0">D3-C3</f>
        <v>0</v>
      </c>
      <c r="F3" s="7">
        <f>H3/C3</f>
        <v>13.2</v>
      </c>
      <c r="G3" s="11">
        <f t="shared" ref="G3:G46" si="1">I3/D3</f>
        <v>16.920000000000002</v>
      </c>
      <c r="H3" s="6">
        <v>66000000</v>
      </c>
      <c r="I3" s="6">
        <v>84600000</v>
      </c>
    </row>
    <row r="4" spans="1:9">
      <c r="A4" s="8" t="s">
        <v>85</v>
      </c>
      <c r="B4" s="5" t="s">
        <v>86</v>
      </c>
      <c r="C4" s="6">
        <v>1200000</v>
      </c>
      <c r="D4" s="6">
        <v>1200000</v>
      </c>
      <c r="E4" s="6">
        <f t="shared" si="0"/>
        <v>0</v>
      </c>
      <c r="F4" s="7">
        <f>H4/C4</f>
        <v>71.31</v>
      </c>
      <c r="G4" s="11">
        <f t="shared" si="1"/>
        <v>69.75</v>
      </c>
      <c r="H4" s="6">
        <v>85572000</v>
      </c>
      <c r="I4" s="6">
        <v>83700000</v>
      </c>
    </row>
    <row r="5" spans="1:9">
      <c r="A5" s="5" t="s">
        <v>11</v>
      </c>
      <c r="B5" s="5" t="s">
        <v>40</v>
      </c>
      <c r="C5" s="6">
        <v>76777029</v>
      </c>
      <c r="D5" s="6">
        <v>76777029</v>
      </c>
      <c r="E5" s="6">
        <f t="shared" si="0"/>
        <v>0</v>
      </c>
      <c r="F5" s="7">
        <f>H5/C5</f>
        <v>73.540003742525641</v>
      </c>
      <c r="G5" s="11">
        <f t="shared" si="1"/>
        <v>79.829997068524236</v>
      </c>
      <c r="H5" s="6">
        <v>5646183000</v>
      </c>
      <c r="I5" s="6">
        <v>6129110000</v>
      </c>
    </row>
    <row r="6" spans="1:9">
      <c r="A6" s="5" t="s">
        <v>12</v>
      </c>
      <c r="B6" s="5" t="s">
        <v>41</v>
      </c>
      <c r="C6" s="6">
        <v>9000000</v>
      </c>
      <c r="D6" s="6">
        <v>9000000</v>
      </c>
      <c r="E6" s="6">
        <f t="shared" si="0"/>
        <v>0</v>
      </c>
      <c r="F6" s="7">
        <f>H6/C6</f>
        <v>14.702222222222222</v>
      </c>
      <c r="G6" s="11">
        <f t="shared" si="1"/>
        <v>20.9</v>
      </c>
      <c r="H6" s="6">
        <v>132320000</v>
      </c>
      <c r="I6" s="6">
        <v>188100000</v>
      </c>
    </row>
    <row r="7" spans="1:9">
      <c r="A7" s="5" t="s">
        <v>13</v>
      </c>
      <c r="B7" s="5" t="s">
        <v>42</v>
      </c>
      <c r="C7" s="6">
        <v>200000000</v>
      </c>
      <c r="D7" s="6">
        <v>200000000</v>
      </c>
      <c r="E7" s="6">
        <f t="shared" si="0"/>
        <v>0</v>
      </c>
      <c r="F7" s="7">
        <f>H7/C7</f>
        <v>47.989995</v>
      </c>
      <c r="G7" s="11">
        <f t="shared" si="1"/>
        <v>53.7</v>
      </c>
      <c r="H7" s="6">
        <v>9597999000</v>
      </c>
      <c r="I7" s="6">
        <v>10740000000</v>
      </c>
    </row>
    <row r="8" spans="1:9">
      <c r="A8" s="5" t="s">
        <v>14</v>
      </c>
      <c r="B8" s="5" t="s">
        <v>76</v>
      </c>
      <c r="C8" s="6">
        <v>12000000</v>
      </c>
      <c r="D8" s="6">
        <v>12000000</v>
      </c>
      <c r="E8" s="6">
        <f t="shared" si="0"/>
        <v>0</v>
      </c>
      <c r="F8" s="7">
        <f>H8/C8</f>
        <v>14.1</v>
      </c>
      <c r="G8" s="11">
        <f t="shared" si="1"/>
        <v>16.079999999999998</v>
      </c>
      <c r="H8" s="6">
        <v>169200000</v>
      </c>
      <c r="I8" s="6">
        <v>192960000</v>
      </c>
    </row>
    <row r="9" spans="1:9">
      <c r="A9" s="5" t="s">
        <v>15</v>
      </c>
      <c r="B9" s="5" t="s">
        <v>43</v>
      </c>
      <c r="C9" s="6">
        <v>1538377</v>
      </c>
      <c r="D9" s="6">
        <v>1538377</v>
      </c>
      <c r="E9" s="6">
        <f t="shared" si="0"/>
        <v>0</v>
      </c>
      <c r="F9" s="7">
        <f>H9/C9</f>
        <v>7.4994620954421443</v>
      </c>
      <c r="G9" s="11">
        <f t="shared" si="1"/>
        <v>8.2398527799102563</v>
      </c>
      <c r="H9" s="6">
        <v>11537000</v>
      </c>
      <c r="I9" s="6">
        <v>12676000</v>
      </c>
    </row>
    <row r="10" spans="1:9">
      <c r="A10" s="8" t="s">
        <v>16</v>
      </c>
      <c r="B10" s="8" t="s">
        <v>44</v>
      </c>
      <c r="C10" s="27">
        <v>64485759</v>
      </c>
      <c r="D10" s="27">
        <v>57430168</v>
      </c>
      <c r="E10" s="27">
        <f t="shared" si="0"/>
        <v>-7055591</v>
      </c>
      <c r="F10" s="32">
        <f>H10/C10</f>
        <v>42.05999963495816</v>
      </c>
      <c r="G10" s="11">
        <f t="shared" si="1"/>
        <v>45.159993263470867</v>
      </c>
      <c r="H10" s="27">
        <v>2712271000</v>
      </c>
      <c r="I10" s="27">
        <v>2593546000</v>
      </c>
    </row>
    <row r="11" spans="1:9">
      <c r="A11" s="8" t="s">
        <v>5</v>
      </c>
      <c r="B11" s="8" t="s">
        <v>45</v>
      </c>
      <c r="C11" s="27">
        <v>5254000</v>
      </c>
      <c r="D11" s="27">
        <v>5254000</v>
      </c>
      <c r="E11" s="27">
        <f t="shared" si="0"/>
        <v>0</v>
      </c>
      <c r="F11" s="32">
        <f>H11/C11</f>
        <v>45.779977160258852</v>
      </c>
      <c r="G11" s="11">
        <f t="shared" si="1"/>
        <v>56.380091358964599</v>
      </c>
      <c r="H11" s="27">
        <v>240528000</v>
      </c>
      <c r="I11" s="27">
        <v>296221000</v>
      </c>
    </row>
    <row r="12" spans="1:9">
      <c r="A12" s="8" t="s">
        <v>17</v>
      </c>
      <c r="B12" s="8" t="s">
        <v>46</v>
      </c>
      <c r="C12" s="27">
        <v>2000000</v>
      </c>
      <c r="D12" s="27">
        <v>0</v>
      </c>
      <c r="E12" s="27">
        <f t="shared" si="0"/>
        <v>-2000000</v>
      </c>
      <c r="F12" s="32">
        <f>H12/C12</f>
        <v>44.61</v>
      </c>
      <c r="G12" s="11">
        <v>56.59</v>
      </c>
      <c r="H12" s="27">
        <v>89220000</v>
      </c>
      <c r="I12" s="27">
        <v>0</v>
      </c>
    </row>
    <row r="13" spans="1:9" ht="12">
      <c r="A13" s="8" t="s">
        <v>99</v>
      </c>
      <c r="B13" s="8" t="s">
        <v>104</v>
      </c>
      <c r="C13" s="27">
        <v>854490</v>
      </c>
      <c r="D13" s="27">
        <v>1276290</v>
      </c>
      <c r="E13" s="27">
        <f t="shared" si="0"/>
        <v>421800</v>
      </c>
      <c r="F13" s="32">
        <f>H13/C13</f>
        <v>69.909536682699624</v>
      </c>
      <c r="G13" s="11">
        <f t="shared" si="1"/>
        <v>68.610582234445147</v>
      </c>
      <c r="H13" s="27">
        <v>59737000</v>
      </c>
      <c r="I13" s="27">
        <v>87567000</v>
      </c>
    </row>
    <row r="14" spans="1:9">
      <c r="A14" s="8" t="s">
        <v>18</v>
      </c>
      <c r="B14" s="8" t="s">
        <v>47</v>
      </c>
      <c r="C14" s="27">
        <v>3447600</v>
      </c>
      <c r="D14" s="27">
        <v>3447600</v>
      </c>
      <c r="E14" s="27">
        <f t="shared" si="0"/>
        <v>0</v>
      </c>
      <c r="F14" s="32">
        <f>H14/C14</f>
        <v>3.5700197238658777</v>
      </c>
      <c r="G14" s="11">
        <f t="shared" si="1"/>
        <v>12.509861932938856</v>
      </c>
      <c r="H14" s="27">
        <v>12308000</v>
      </c>
      <c r="I14" s="27">
        <v>43129000</v>
      </c>
    </row>
    <row r="15" spans="1:9">
      <c r="A15" s="8" t="s">
        <v>19</v>
      </c>
      <c r="B15" s="8" t="s">
        <v>48</v>
      </c>
      <c r="C15" s="27">
        <v>7777900</v>
      </c>
      <c r="D15" s="27">
        <v>7777900</v>
      </c>
      <c r="E15" s="27">
        <f t="shared" si="0"/>
        <v>0</v>
      </c>
      <c r="F15" s="32">
        <f>H15/C15</f>
        <v>11.720001542832899</v>
      </c>
      <c r="G15" s="11">
        <f t="shared" si="1"/>
        <v>16.419984828809834</v>
      </c>
      <c r="H15" s="27">
        <v>91157000</v>
      </c>
      <c r="I15" s="27">
        <v>127713000</v>
      </c>
    </row>
    <row r="16" spans="1:9">
      <c r="A16" s="8" t="s">
        <v>20</v>
      </c>
      <c r="B16" s="8" t="s">
        <v>49</v>
      </c>
      <c r="C16" s="27">
        <v>1510500</v>
      </c>
      <c r="D16" s="27">
        <v>1510500</v>
      </c>
      <c r="E16" s="27">
        <f t="shared" si="0"/>
        <v>0</v>
      </c>
      <c r="F16" s="32">
        <f>H16/C16</f>
        <v>35.339953657729225</v>
      </c>
      <c r="G16" s="11">
        <f t="shared" si="1"/>
        <v>39.51009599470374</v>
      </c>
      <c r="H16" s="27">
        <v>53381000</v>
      </c>
      <c r="I16" s="27">
        <v>59680000</v>
      </c>
    </row>
    <row r="17" spans="1:9">
      <c r="A17" s="8" t="s">
        <v>21</v>
      </c>
      <c r="B17" s="8" t="s">
        <v>50</v>
      </c>
      <c r="C17" s="27">
        <v>2757898</v>
      </c>
      <c r="D17" s="27">
        <v>2757898</v>
      </c>
      <c r="E17" s="27">
        <f t="shared" si="0"/>
        <v>0</v>
      </c>
      <c r="F17" s="32">
        <f>H17/C17</f>
        <v>23.629952956925891</v>
      </c>
      <c r="G17" s="11">
        <f t="shared" si="1"/>
        <v>26.639853975745297</v>
      </c>
      <c r="H17" s="27">
        <v>65169000</v>
      </c>
      <c r="I17" s="27">
        <v>73470000</v>
      </c>
    </row>
    <row r="18" spans="1:9">
      <c r="A18" s="8" t="s">
        <v>22</v>
      </c>
      <c r="B18" s="8" t="s">
        <v>51</v>
      </c>
      <c r="C18" s="27">
        <v>7782600</v>
      </c>
      <c r="D18" s="27">
        <v>7782600</v>
      </c>
      <c r="E18" s="27">
        <f t="shared" si="0"/>
        <v>0</v>
      </c>
      <c r="F18" s="32">
        <f>H18/C18</f>
        <v>20.898285919872535</v>
      </c>
      <c r="G18" s="11">
        <f t="shared" si="1"/>
        <v>30.667514712306939</v>
      </c>
      <c r="H18" s="27">
        <v>162643000</v>
      </c>
      <c r="I18" s="27">
        <v>238673000</v>
      </c>
    </row>
    <row r="19" spans="1:9">
      <c r="A19" s="8" t="s">
        <v>6</v>
      </c>
      <c r="B19" s="8" t="s">
        <v>52</v>
      </c>
      <c r="C19" s="27">
        <v>3372200</v>
      </c>
      <c r="D19" s="27">
        <v>3372200</v>
      </c>
      <c r="E19" s="27">
        <f t="shared" si="0"/>
        <v>0</v>
      </c>
      <c r="F19" s="32">
        <f>H19/C19</f>
        <v>28.750074135579148</v>
      </c>
      <c r="G19" s="11">
        <f t="shared" si="1"/>
        <v>26.659747345946265</v>
      </c>
      <c r="H19" s="27">
        <v>96951000</v>
      </c>
      <c r="I19" s="27">
        <v>89902000</v>
      </c>
    </row>
    <row r="20" spans="1:9">
      <c r="A20" s="8" t="s">
        <v>23</v>
      </c>
      <c r="B20" s="8" t="s">
        <v>53</v>
      </c>
      <c r="C20" s="27">
        <v>36914633</v>
      </c>
      <c r="D20" s="27">
        <v>36914633</v>
      </c>
      <c r="E20" s="27">
        <f t="shared" si="0"/>
        <v>0</v>
      </c>
      <c r="F20" s="32">
        <f>H20/C20</f>
        <v>56.799995817376811</v>
      </c>
      <c r="G20" s="11">
        <f t="shared" si="1"/>
        <v>60.890026998236713</v>
      </c>
      <c r="H20" s="27">
        <v>2096751000</v>
      </c>
      <c r="I20" s="27">
        <v>2247733000</v>
      </c>
    </row>
    <row r="21" spans="1:9">
      <c r="A21" s="8" t="s">
        <v>24</v>
      </c>
      <c r="B21" s="8" t="s">
        <v>54</v>
      </c>
      <c r="C21" s="27">
        <v>138272500</v>
      </c>
      <c r="D21" s="27">
        <v>138272500</v>
      </c>
      <c r="E21" s="27">
        <f t="shared" si="0"/>
        <v>0</v>
      </c>
      <c r="F21" s="32">
        <f>H21/C21</f>
        <v>25.339998915185593</v>
      </c>
      <c r="G21" s="11">
        <f t="shared" si="1"/>
        <v>26.269995841544777</v>
      </c>
      <c r="H21" s="27">
        <v>3503825000</v>
      </c>
      <c r="I21" s="27">
        <v>3632418000</v>
      </c>
    </row>
    <row r="22" spans="1:9">
      <c r="A22" s="8" t="s">
        <v>7</v>
      </c>
      <c r="B22" s="8" t="s">
        <v>77</v>
      </c>
      <c r="C22" s="27">
        <v>6500000</v>
      </c>
      <c r="D22" s="27">
        <v>6500000</v>
      </c>
      <c r="E22" s="27">
        <f t="shared" si="0"/>
        <v>0</v>
      </c>
      <c r="F22" s="32">
        <f>H22/C22</f>
        <v>19.41</v>
      </c>
      <c r="G22" s="11">
        <f t="shared" si="1"/>
        <v>20.94</v>
      </c>
      <c r="H22" s="27">
        <v>126165000</v>
      </c>
      <c r="I22" s="27">
        <v>136110000</v>
      </c>
    </row>
    <row r="23" spans="1:9">
      <c r="A23" s="8" t="s">
        <v>25</v>
      </c>
      <c r="B23" s="8" t="s">
        <v>55</v>
      </c>
      <c r="C23" s="27">
        <v>6715060</v>
      </c>
      <c r="D23" s="27">
        <v>6715060</v>
      </c>
      <c r="E23" s="27">
        <f t="shared" si="0"/>
        <v>0</v>
      </c>
      <c r="F23" s="32">
        <f>H23/C23</f>
        <v>50.929999136269821</v>
      </c>
      <c r="G23" s="11">
        <f t="shared" si="1"/>
        <v>62.319919702876817</v>
      </c>
      <c r="H23" s="27">
        <v>341998000</v>
      </c>
      <c r="I23" s="27">
        <v>418482000</v>
      </c>
    </row>
    <row r="24" spans="1:9" s="10" customFormat="1">
      <c r="A24" s="33" t="s">
        <v>114</v>
      </c>
      <c r="B24" s="33" t="s">
        <v>56</v>
      </c>
      <c r="C24" s="34">
        <v>48000000</v>
      </c>
      <c r="D24" s="34">
        <v>39219312</v>
      </c>
      <c r="E24" s="27">
        <f t="shared" si="0"/>
        <v>-8780688</v>
      </c>
      <c r="F24" s="12">
        <f>H24/C24</f>
        <v>26.35</v>
      </c>
      <c r="G24" s="11">
        <f t="shared" si="1"/>
        <v>20.459996850531187</v>
      </c>
      <c r="H24" s="34">
        <v>1264800000</v>
      </c>
      <c r="I24" s="34">
        <v>802427000</v>
      </c>
    </row>
    <row r="25" spans="1:9">
      <c r="A25" s="8" t="s">
        <v>26</v>
      </c>
      <c r="B25" s="8" t="s">
        <v>57</v>
      </c>
      <c r="C25" s="27">
        <v>7200000</v>
      </c>
      <c r="D25" s="27">
        <v>6000000</v>
      </c>
      <c r="E25" s="27">
        <f t="shared" si="0"/>
        <v>-1200000</v>
      </c>
      <c r="F25" s="12">
        <f>H25/C25</f>
        <v>25.96</v>
      </c>
      <c r="G25" s="11">
        <f t="shared" si="1"/>
        <v>28.19</v>
      </c>
      <c r="H25" s="27">
        <v>186912000</v>
      </c>
      <c r="I25" s="27">
        <v>169140000</v>
      </c>
    </row>
    <row r="26" spans="1:9">
      <c r="A26" s="8" t="s">
        <v>8</v>
      </c>
      <c r="B26" s="8" t="s">
        <v>58</v>
      </c>
      <c r="C26" s="27">
        <v>9000000</v>
      </c>
      <c r="D26" s="27">
        <v>9000000</v>
      </c>
      <c r="E26" s="27">
        <f t="shared" si="0"/>
        <v>0</v>
      </c>
      <c r="F26" s="12">
        <f>H26/C26</f>
        <v>16.84</v>
      </c>
      <c r="G26" s="11">
        <f t="shared" si="1"/>
        <v>20.49</v>
      </c>
      <c r="H26" s="27">
        <v>151560000</v>
      </c>
      <c r="I26" s="27">
        <v>184410000</v>
      </c>
    </row>
    <row r="27" spans="1:9">
      <c r="A27" s="8" t="s">
        <v>108</v>
      </c>
      <c r="B27" s="8" t="s">
        <v>109</v>
      </c>
      <c r="C27" s="27">
        <v>0</v>
      </c>
      <c r="D27" s="27">
        <v>3400000</v>
      </c>
      <c r="E27" s="27">
        <f t="shared" si="0"/>
        <v>3400000</v>
      </c>
      <c r="F27" s="12">
        <v>37.619999999999997</v>
      </c>
      <c r="G27" s="11">
        <f t="shared" si="1"/>
        <v>42.557941176470585</v>
      </c>
      <c r="H27" s="27">
        <v>0</v>
      </c>
      <c r="I27" s="27">
        <v>144697000</v>
      </c>
    </row>
    <row r="28" spans="1:9">
      <c r="A28" s="8" t="s">
        <v>27</v>
      </c>
      <c r="B28" s="8" t="s">
        <v>59</v>
      </c>
      <c r="C28" s="27">
        <v>7641000</v>
      </c>
      <c r="D28" s="27">
        <v>7641000</v>
      </c>
      <c r="E28" s="27">
        <f t="shared" si="0"/>
        <v>0</v>
      </c>
      <c r="F28" s="12">
        <f>H28/C28</f>
        <v>51.78000261745845</v>
      </c>
      <c r="G28" s="11">
        <f t="shared" si="1"/>
        <v>64.700039261876711</v>
      </c>
      <c r="H28" s="27">
        <v>395651000</v>
      </c>
      <c r="I28" s="27">
        <v>494373000</v>
      </c>
    </row>
    <row r="29" spans="1:9">
      <c r="A29" s="8" t="s">
        <v>28</v>
      </c>
      <c r="B29" s="8" t="s">
        <v>60</v>
      </c>
      <c r="C29" s="27">
        <v>1933000</v>
      </c>
      <c r="D29" s="27">
        <v>1933000</v>
      </c>
      <c r="E29" s="27">
        <f t="shared" si="0"/>
        <v>0</v>
      </c>
      <c r="F29" s="12">
        <f>H29/C29</f>
        <v>37.669943093636832</v>
      </c>
      <c r="G29" s="11">
        <f t="shared" si="1"/>
        <v>43.110191412312467</v>
      </c>
      <c r="H29" s="27">
        <v>72816000</v>
      </c>
      <c r="I29" s="27">
        <v>83332000</v>
      </c>
    </row>
    <row r="30" spans="1:9">
      <c r="A30" s="8" t="s">
        <v>29</v>
      </c>
      <c r="B30" s="8" t="s">
        <v>61</v>
      </c>
      <c r="C30" s="27">
        <v>96316010</v>
      </c>
      <c r="D30" s="27">
        <v>96316010</v>
      </c>
      <c r="E30" s="27">
        <f t="shared" si="0"/>
        <v>0</v>
      </c>
      <c r="F30" s="12">
        <f>H30/C30</f>
        <v>51.099988465053734</v>
      </c>
      <c r="G30" s="11">
        <f t="shared" si="1"/>
        <v>57.920007276048914</v>
      </c>
      <c r="H30" s="27">
        <v>4921747000</v>
      </c>
      <c r="I30" s="27">
        <v>5578624000</v>
      </c>
    </row>
    <row r="31" spans="1:9">
      <c r="A31" s="8" t="s">
        <v>110</v>
      </c>
      <c r="B31" s="8" t="s">
        <v>111</v>
      </c>
      <c r="C31" s="27">
        <v>0</v>
      </c>
      <c r="D31" s="27">
        <v>3625000</v>
      </c>
      <c r="E31" s="27">
        <f t="shared" si="0"/>
        <v>3625000</v>
      </c>
      <c r="F31" s="12">
        <v>24.41</v>
      </c>
      <c r="G31" s="11">
        <f t="shared" si="1"/>
        <v>26.56993103448276</v>
      </c>
      <c r="H31" s="27">
        <v>0</v>
      </c>
      <c r="I31" s="27">
        <v>96316000</v>
      </c>
    </row>
    <row r="32" spans="1:9">
      <c r="A32" s="8" t="s">
        <v>78</v>
      </c>
      <c r="B32" s="8" t="s">
        <v>79</v>
      </c>
      <c r="C32" s="27">
        <v>3903933</v>
      </c>
      <c r="D32" s="27">
        <v>3903933</v>
      </c>
      <c r="E32" s="27">
        <f t="shared" si="0"/>
        <v>0</v>
      </c>
      <c r="F32" s="12">
        <f>H32/C32</f>
        <v>29.489747902948128</v>
      </c>
      <c r="G32" s="11">
        <f t="shared" si="1"/>
        <v>36.949916917119225</v>
      </c>
      <c r="H32" s="27">
        <v>115126000</v>
      </c>
      <c r="I32" s="27">
        <v>144250000</v>
      </c>
    </row>
    <row r="33" spans="1:9">
      <c r="A33" s="8" t="s">
        <v>30</v>
      </c>
      <c r="B33" s="8" t="s">
        <v>62</v>
      </c>
      <c r="C33" s="27">
        <v>3204600</v>
      </c>
      <c r="D33" s="27">
        <v>3079778</v>
      </c>
      <c r="E33" s="27">
        <f t="shared" si="0"/>
        <v>-124822</v>
      </c>
      <c r="F33" s="12">
        <f>H33/C33</f>
        <v>16.450102976970605</v>
      </c>
      <c r="G33" s="11">
        <f t="shared" si="1"/>
        <v>22.550001980662241</v>
      </c>
      <c r="H33" s="27">
        <v>52716000</v>
      </c>
      <c r="I33" s="27">
        <v>69449000</v>
      </c>
    </row>
    <row r="34" spans="1:9">
      <c r="A34" s="8" t="s">
        <v>31</v>
      </c>
      <c r="B34" s="8" t="s">
        <v>63</v>
      </c>
      <c r="C34" s="27">
        <v>2823879</v>
      </c>
      <c r="D34" s="27">
        <v>2823879</v>
      </c>
      <c r="E34" s="27">
        <f t="shared" si="0"/>
        <v>0</v>
      </c>
      <c r="F34" s="12">
        <f>H34/C34</f>
        <v>37.03983067263151</v>
      </c>
      <c r="G34" s="11">
        <f t="shared" si="1"/>
        <v>43.429976992640263</v>
      </c>
      <c r="H34" s="27">
        <v>104596000</v>
      </c>
      <c r="I34" s="27">
        <v>122641000</v>
      </c>
    </row>
    <row r="35" spans="1:9">
      <c r="A35" s="8" t="s">
        <v>112</v>
      </c>
      <c r="B35" s="8" t="s">
        <v>113</v>
      </c>
      <c r="C35" s="27">
        <v>0</v>
      </c>
      <c r="D35" s="27">
        <v>27336</v>
      </c>
      <c r="E35" s="27">
        <f t="shared" si="0"/>
        <v>27336</v>
      </c>
      <c r="F35" s="12">
        <v>41.04</v>
      </c>
      <c r="G35" s="11">
        <f t="shared" si="1"/>
        <v>49.239098624524438</v>
      </c>
      <c r="H35" s="27">
        <v>0</v>
      </c>
      <c r="I35" s="27">
        <v>1346000</v>
      </c>
    </row>
    <row r="36" spans="1:9">
      <c r="A36" s="8" t="s">
        <v>32</v>
      </c>
      <c r="B36" s="8" t="s">
        <v>64</v>
      </c>
      <c r="C36" s="27">
        <v>69039426</v>
      </c>
      <c r="D36" s="27">
        <v>69039426</v>
      </c>
      <c r="E36" s="27">
        <f t="shared" si="0"/>
        <v>0</v>
      </c>
      <c r="F36" s="12">
        <f>H36/C36</f>
        <v>17.919992556137416</v>
      </c>
      <c r="G36" s="11">
        <f t="shared" si="1"/>
        <v>21.86000213848823</v>
      </c>
      <c r="H36" s="27">
        <v>1237186000</v>
      </c>
      <c r="I36" s="27">
        <v>1509202000</v>
      </c>
    </row>
    <row r="37" spans="1:9">
      <c r="A37" s="8" t="s">
        <v>33</v>
      </c>
      <c r="B37" s="8" t="s">
        <v>65</v>
      </c>
      <c r="C37" s="27">
        <v>17072192</v>
      </c>
      <c r="D37" s="27">
        <v>17072192</v>
      </c>
      <c r="E37" s="27">
        <f t="shared" si="0"/>
        <v>0</v>
      </c>
      <c r="F37" s="12">
        <f>H37/C37</f>
        <v>10.070001555746327</v>
      </c>
      <c r="G37" s="11">
        <f t="shared" si="1"/>
        <v>17.179984854903225</v>
      </c>
      <c r="H37" s="27">
        <v>171917000</v>
      </c>
      <c r="I37" s="27">
        <v>293300000</v>
      </c>
    </row>
    <row r="38" spans="1:9">
      <c r="A38" s="8" t="s">
        <v>115</v>
      </c>
      <c r="B38" s="8" t="s">
        <v>66</v>
      </c>
      <c r="C38" s="27">
        <v>9558000</v>
      </c>
      <c r="D38" s="27">
        <v>9558000</v>
      </c>
      <c r="E38" s="27">
        <f t="shared" si="0"/>
        <v>0</v>
      </c>
      <c r="F38" s="12">
        <f>H38/C38</f>
        <v>52.059949780288761</v>
      </c>
      <c r="G38" s="11">
        <f t="shared" si="1"/>
        <v>58.349968612680478</v>
      </c>
      <c r="H38" s="27">
        <v>497589000</v>
      </c>
      <c r="I38" s="27">
        <v>557709000</v>
      </c>
    </row>
    <row r="39" spans="1:9">
      <c r="A39" s="8" t="s">
        <v>34</v>
      </c>
      <c r="B39" s="8" t="s">
        <v>67</v>
      </c>
      <c r="C39" s="27">
        <v>1429200</v>
      </c>
      <c r="D39" s="27">
        <v>1429200</v>
      </c>
      <c r="E39" s="27">
        <f t="shared" si="0"/>
        <v>0</v>
      </c>
      <c r="F39" s="32">
        <f>H39/C39</f>
        <v>49.990204310103557</v>
      </c>
      <c r="G39" s="11">
        <f t="shared" si="1"/>
        <v>56.470053176602292</v>
      </c>
      <c r="H39" s="27">
        <v>71446000</v>
      </c>
      <c r="I39" s="27">
        <v>80707000</v>
      </c>
    </row>
    <row r="40" spans="1:9">
      <c r="A40" s="8" t="s">
        <v>35</v>
      </c>
      <c r="B40" s="8" t="s">
        <v>68</v>
      </c>
      <c r="C40" s="27">
        <v>3400000</v>
      </c>
      <c r="D40" s="27">
        <v>3400000</v>
      </c>
      <c r="E40" s="27">
        <f t="shared" si="0"/>
        <v>0</v>
      </c>
      <c r="F40" s="32">
        <f>H40/C40</f>
        <v>24.98</v>
      </c>
      <c r="G40" s="11">
        <f t="shared" si="1"/>
        <v>25.04</v>
      </c>
      <c r="H40" s="27">
        <v>84932000</v>
      </c>
      <c r="I40" s="27">
        <v>85136000</v>
      </c>
    </row>
    <row r="41" spans="1:9">
      <c r="A41" s="8" t="s">
        <v>9</v>
      </c>
      <c r="B41" s="8" t="s">
        <v>69</v>
      </c>
      <c r="C41" s="27">
        <v>2700000</v>
      </c>
      <c r="D41" s="27">
        <v>0</v>
      </c>
      <c r="E41" s="27">
        <f t="shared" si="0"/>
        <v>-2700000</v>
      </c>
      <c r="F41" s="32">
        <f>H41/C41</f>
        <v>17.7</v>
      </c>
      <c r="G41" s="11">
        <v>21</v>
      </c>
      <c r="H41" s="27">
        <v>47790000</v>
      </c>
      <c r="I41" s="27">
        <v>0</v>
      </c>
    </row>
    <row r="42" spans="1:9">
      <c r="A42" s="8" t="s">
        <v>36</v>
      </c>
      <c r="B42" s="8" t="s">
        <v>70</v>
      </c>
      <c r="C42" s="27">
        <v>19944300</v>
      </c>
      <c r="D42" s="27">
        <v>37836642</v>
      </c>
      <c r="E42" s="27">
        <f t="shared" si="0"/>
        <v>17892342</v>
      </c>
      <c r="F42" s="32">
        <f>H42/C42</f>
        <v>48.440005415081004</v>
      </c>
      <c r="G42" s="11">
        <f t="shared" si="1"/>
        <v>49.090006454589705</v>
      </c>
      <c r="H42" s="27">
        <v>966102000</v>
      </c>
      <c r="I42" s="27">
        <v>1857401000</v>
      </c>
    </row>
    <row r="43" spans="1:9">
      <c r="A43" s="8" t="s">
        <v>10</v>
      </c>
      <c r="B43" s="8" t="s">
        <v>71</v>
      </c>
      <c r="C43" s="27">
        <v>1727765</v>
      </c>
      <c r="D43" s="27">
        <v>1727765</v>
      </c>
      <c r="E43" s="27">
        <f t="shared" si="0"/>
        <v>0</v>
      </c>
      <c r="F43" s="32">
        <f>H43/C43</f>
        <v>352.17983927212322</v>
      </c>
      <c r="G43" s="11">
        <f t="shared" si="1"/>
        <v>468.07986039768139</v>
      </c>
      <c r="H43" s="27">
        <v>608484000</v>
      </c>
      <c r="I43" s="27">
        <v>808732000</v>
      </c>
    </row>
    <row r="44" spans="1:9">
      <c r="A44" s="8" t="s">
        <v>37</v>
      </c>
      <c r="B44" s="8" t="s">
        <v>72</v>
      </c>
      <c r="C44" s="27">
        <v>302609212</v>
      </c>
      <c r="D44" s="27">
        <v>313355657</v>
      </c>
      <c r="E44" s="27">
        <f t="shared" si="0"/>
        <v>10746445</v>
      </c>
      <c r="F44" s="32">
        <f>H44/C44</f>
        <v>24.259998403485483</v>
      </c>
      <c r="G44" s="11">
        <f t="shared" si="1"/>
        <v>28.179998677987804</v>
      </c>
      <c r="H44" s="27">
        <v>7341299000</v>
      </c>
      <c r="I44" s="27">
        <v>8830362000</v>
      </c>
    </row>
    <row r="45" spans="1:9">
      <c r="A45" s="8" t="s">
        <v>38</v>
      </c>
      <c r="B45" s="8" t="s">
        <v>73</v>
      </c>
      <c r="C45" s="27">
        <v>3500000</v>
      </c>
      <c r="D45" s="27">
        <v>3394213</v>
      </c>
      <c r="E45" s="27">
        <f t="shared" si="0"/>
        <v>-105787</v>
      </c>
      <c r="F45" s="32">
        <f>H45/C45</f>
        <v>50.89</v>
      </c>
      <c r="G45" s="11">
        <f t="shared" si="1"/>
        <v>47.360021306853753</v>
      </c>
      <c r="H45" s="27">
        <v>178115000</v>
      </c>
      <c r="I45" s="27">
        <v>160750000</v>
      </c>
    </row>
    <row r="46" spans="1:9">
      <c r="A46" s="8" t="s">
        <v>39</v>
      </c>
      <c r="B46" s="8" t="s">
        <v>74</v>
      </c>
      <c r="C46" s="27">
        <v>5703087</v>
      </c>
      <c r="D46" s="27">
        <v>5703087</v>
      </c>
      <c r="E46" s="27">
        <f t="shared" si="0"/>
        <v>0</v>
      </c>
      <c r="F46" s="32">
        <f>H46/C46</f>
        <v>290.99994441606799</v>
      </c>
      <c r="G46" s="11">
        <f t="shared" si="1"/>
        <v>325.50003182486961</v>
      </c>
      <c r="H46" s="27">
        <v>1659598000</v>
      </c>
      <c r="I46" s="27">
        <v>1856355000</v>
      </c>
    </row>
    <row r="48" spans="1:9" ht="11.25" customHeight="1">
      <c r="A48" s="35" t="s">
        <v>75</v>
      </c>
      <c r="B48" s="36"/>
      <c r="C48" s="36"/>
      <c r="D48" s="36"/>
      <c r="E48" s="36"/>
      <c r="F48" s="36"/>
      <c r="G48" s="36"/>
      <c r="H48" s="37">
        <f>SUM(H2:H46)</f>
        <v>49014730000</v>
      </c>
      <c r="I48" s="37">
        <f>SUM(I2:I46)</f>
        <v>56546051000</v>
      </c>
    </row>
    <row r="49" spans="1:9" s="8" customFormat="1" ht="12" customHeight="1">
      <c r="C49" s="27"/>
      <c r="D49" s="27"/>
      <c r="E49" s="27"/>
      <c r="F49" s="28"/>
      <c r="G49" s="28"/>
      <c r="H49" s="28"/>
      <c r="I49" s="29"/>
    </row>
    <row r="50" spans="1:9">
      <c r="A50" s="30" t="s">
        <v>96</v>
      </c>
    </row>
    <row r="51" spans="1:9" ht="11.25" customHeight="1">
      <c r="A51" s="13"/>
    </row>
    <row r="52" spans="1:9" ht="11.25" customHeight="1">
      <c r="A52" s="16" t="s">
        <v>100</v>
      </c>
    </row>
    <row r="53" spans="1:9" ht="11.25" customHeight="1">
      <c r="A53" s="5" t="s">
        <v>101</v>
      </c>
    </row>
    <row r="54" spans="1:9" ht="11.25" customHeight="1">
      <c r="A54" s="5" t="s">
        <v>102</v>
      </c>
    </row>
    <row r="55" spans="1:9" ht="11.25" customHeight="1">
      <c r="A55" s="31" t="s">
        <v>103</v>
      </c>
    </row>
    <row r="56" spans="1:9" ht="11.25" customHeight="1"/>
    <row r="57" spans="1:9" ht="11.25" customHeight="1">
      <c r="C57" s="5"/>
      <c r="D57" s="5"/>
      <c r="E57" s="5"/>
      <c r="F57" s="5"/>
      <c r="G57" s="5"/>
      <c r="H57" s="5"/>
      <c r="I57" s="5"/>
    </row>
    <row r="58" spans="1:9" ht="11.25" customHeight="1">
      <c r="C58" s="5"/>
      <c r="D58" s="5"/>
      <c r="E58" s="5"/>
      <c r="F58" s="5"/>
      <c r="G58" s="5"/>
      <c r="H58" s="5"/>
      <c r="I58" s="5"/>
    </row>
    <row r="59" spans="1:9">
      <c r="C59" s="5"/>
      <c r="D59" s="5"/>
      <c r="E59" s="5"/>
      <c r="F59" s="5"/>
      <c r="G59" s="5"/>
      <c r="H59" s="5"/>
      <c r="I59" s="5"/>
    </row>
    <row r="60" spans="1:9">
      <c r="C60" s="5"/>
      <c r="D60" s="5"/>
      <c r="E60" s="5"/>
      <c r="F60" s="5"/>
      <c r="G60" s="5"/>
      <c r="H60" s="5"/>
      <c r="I60" s="5"/>
    </row>
    <row r="61" spans="1:9">
      <c r="C61" s="5"/>
      <c r="D61" s="5"/>
      <c r="E61" s="5"/>
      <c r="F61" s="5"/>
      <c r="G61" s="5"/>
      <c r="H61" s="5"/>
      <c r="I61" s="5"/>
    </row>
    <row r="62" spans="1:9">
      <c r="C62" s="5"/>
      <c r="D62" s="5"/>
      <c r="E62" s="5"/>
      <c r="F62" s="5"/>
      <c r="G62" s="5"/>
      <c r="H62" s="5"/>
      <c r="I62" s="5"/>
    </row>
    <row r="63" spans="1:9">
      <c r="C63" s="5"/>
      <c r="D63" s="5"/>
      <c r="E63" s="5"/>
      <c r="F63" s="5"/>
      <c r="G63" s="5"/>
      <c r="H63" s="5"/>
      <c r="I63" s="5"/>
    </row>
    <row r="64" spans="1:9">
      <c r="C64" s="5"/>
      <c r="D64" s="5"/>
      <c r="E64" s="5"/>
      <c r="F64" s="5"/>
      <c r="G64" s="5"/>
      <c r="H64" s="5"/>
      <c r="I64" s="5"/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</sheetData>
  <mergeCells count="1">
    <mergeCell ref="A48:G48"/>
  </mergeCells>
  <phoneticPr fontId="2" type="noConversion"/>
  <hyperlinks>
    <hyperlink ref="A50" r:id="rId1"/>
    <hyperlink ref="A55" r:id="rId2"/>
  </hyperlinks>
  <printOptions gridLines="1"/>
  <pageMargins left="0.7" right="0.7" top="0.75" bottom="0.75" header="0.3" footer="0.3"/>
  <pageSetup scale="7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23.140625" defaultRowHeight="11.25"/>
  <cols>
    <col min="1" max="1" width="29.7109375" style="5" bestFit="1" customWidth="1"/>
    <col min="2" max="2" width="12" style="5" bestFit="1" customWidth="1"/>
    <col min="3" max="3" width="15.140625" style="6" bestFit="1" customWidth="1"/>
    <col min="4" max="4" width="14.140625" style="6" bestFit="1" customWidth="1"/>
    <col min="5" max="5" width="16.7109375" style="6" customWidth="1"/>
    <col min="6" max="6" width="11.28515625" style="7" customWidth="1"/>
    <col min="7" max="7" width="11.28515625" style="32" customWidth="1"/>
    <col min="8" max="8" width="17.28515625" style="6" bestFit="1" customWidth="1"/>
    <col min="9" max="9" width="17.42578125" style="6" customWidth="1"/>
    <col min="10" max="16384" width="23.140625" style="5"/>
  </cols>
  <sheetData>
    <row r="1" spans="1:9" s="4" customFormat="1" ht="22.5">
      <c r="A1" s="1" t="s">
        <v>106</v>
      </c>
      <c r="B1" s="1" t="s">
        <v>0</v>
      </c>
      <c r="C1" s="2" t="s">
        <v>81</v>
      </c>
      <c r="D1" s="2" t="s">
        <v>107</v>
      </c>
      <c r="E1" s="2" t="s">
        <v>125</v>
      </c>
      <c r="F1" s="3" t="s">
        <v>88</v>
      </c>
      <c r="G1" s="9" t="s">
        <v>105</v>
      </c>
      <c r="H1" s="2" t="s">
        <v>116</v>
      </c>
      <c r="I1" s="2" t="s">
        <v>117</v>
      </c>
    </row>
    <row r="2" spans="1:9">
      <c r="A2" s="5" t="s">
        <v>1</v>
      </c>
      <c r="B2" s="5" t="s">
        <v>2</v>
      </c>
      <c r="C2" s="6">
        <v>151610700</v>
      </c>
      <c r="D2" s="6">
        <f>C2</f>
        <v>151610700</v>
      </c>
      <c r="E2" s="6">
        <f>D2-C2</f>
        <v>0</v>
      </c>
      <c r="F2" s="11">
        <f>H2/C2</f>
        <v>33.89999518503641</v>
      </c>
      <c r="G2" s="32">
        <v>41.44</v>
      </c>
      <c r="H2" s="6">
        <v>5139602000</v>
      </c>
      <c r="I2" s="6">
        <f>G2*D2</f>
        <v>6282747408</v>
      </c>
    </row>
    <row r="3" spans="1:9">
      <c r="A3" s="8" t="s">
        <v>3</v>
      </c>
      <c r="B3" s="5" t="s">
        <v>4</v>
      </c>
      <c r="C3" s="6">
        <v>5000000</v>
      </c>
      <c r="D3" s="6">
        <f t="shared" ref="D3:D44" si="0">C3</f>
        <v>5000000</v>
      </c>
      <c r="E3" s="6">
        <f t="shared" ref="E3:E44" si="1">D3-C3</f>
        <v>0</v>
      </c>
      <c r="F3" s="11">
        <f>H3/C3</f>
        <v>16.920000000000002</v>
      </c>
      <c r="G3" s="32">
        <v>15.87</v>
      </c>
      <c r="H3" s="6">
        <v>84600000</v>
      </c>
      <c r="I3" s="6">
        <f t="shared" ref="I3:I44" si="2">G3*D3</f>
        <v>79350000</v>
      </c>
    </row>
    <row r="4" spans="1:9">
      <c r="A4" s="8" t="s">
        <v>85</v>
      </c>
      <c r="B4" s="5" t="s">
        <v>86</v>
      </c>
      <c r="C4" s="6">
        <v>1200000</v>
      </c>
      <c r="D4" s="6">
        <f t="shared" si="0"/>
        <v>1200000</v>
      </c>
      <c r="E4" s="6">
        <f t="shared" si="1"/>
        <v>0</v>
      </c>
      <c r="F4" s="11">
        <f>H4/C4</f>
        <v>69.75</v>
      </c>
      <c r="G4" s="32">
        <v>73.290000000000006</v>
      </c>
      <c r="H4" s="6">
        <v>83700000</v>
      </c>
      <c r="I4" s="6">
        <f t="shared" si="2"/>
        <v>87948000.000000015</v>
      </c>
    </row>
    <row r="5" spans="1:9">
      <c r="A5" s="5" t="s">
        <v>11</v>
      </c>
      <c r="B5" s="5" t="s">
        <v>40</v>
      </c>
      <c r="C5" s="6">
        <v>76777029</v>
      </c>
      <c r="D5" s="6">
        <f t="shared" si="0"/>
        <v>76777029</v>
      </c>
      <c r="E5" s="6">
        <f t="shared" si="1"/>
        <v>0</v>
      </c>
      <c r="F5" s="11">
        <f>H5/C5</f>
        <v>79.829997068524236</v>
      </c>
      <c r="G5" s="32">
        <v>98.05</v>
      </c>
      <c r="H5" s="6">
        <v>6129110000</v>
      </c>
      <c r="I5" s="6">
        <f t="shared" si="2"/>
        <v>7527987693.4499998</v>
      </c>
    </row>
    <row r="6" spans="1:9">
      <c r="A6" s="5" t="s">
        <v>12</v>
      </c>
      <c r="B6" s="5" t="s">
        <v>41</v>
      </c>
      <c r="C6" s="6">
        <v>9000000</v>
      </c>
      <c r="D6" s="6">
        <f t="shared" si="0"/>
        <v>9000000</v>
      </c>
      <c r="E6" s="6">
        <f t="shared" si="1"/>
        <v>0</v>
      </c>
      <c r="F6" s="11">
        <f>H6/C6</f>
        <v>20.9</v>
      </c>
      <c r="G6" s="32">
        <v>21.27</v>
      </c>
      <c r="H6" s="6">
        <v>188100000</v>
      </c>
      <c r="I6" s="6">
        <f t="shared" si="2"/>
        <v>191430000</v>
      </c>
    </row>
    <row r="7" spans="1:9">
      <c r="A7" s="5" t="s">
        <v>13</v>
      </c>
      <c r="B7" s="5" t="s">
        <v>42</v>
      </c>
      <c r="C7" s="6">
        <v>200000000</v>
      </c>
      <c r="D7" s="6">
        <f t="shared" si="0"/>
        <v>200000000</v>
      </c>
      <c r="E7" s="6">
        <f t="shared" si="1"/>
        <v>0</v>
      </c>
      <c r="F7" s="11">
        <f>H7/C7</f>
        <v>53.7</v>
      </c>
      <c r="G7" s="32">
        <v>56.74</v>
      </c>
      <c r="H7" s="6">
        <v>10740000000</v>
      </c>
      <c r="I7" s="6">
        <f t="shared" si="2"/>
        <v>11348000000</v>
      </c>
    </row>
    <row r="8" spans="1:9">
      <c r="A8" s="5" t="s">
        <v>14</v>
      </c>
      <c r="B8" s="5" t="s">
        <v>76</v>
      </c>
      <c r="C8" s="6">
        <v>12000000</v>
      </c>
      <c r="D8" s="6">
        <f t="shared" si="0"/>
        <v>12000000</v>
      </c>
      <c r="E8" s="6">
        <f t="shared" si="1"/>
        <v>0</v>
      </c>
      <c r="F8" s="11">
        <f>H8/C8</f>
        <v>16.079999999999998</v>
      </c>
      <c r="G8" s="32">
        <v>15.11</v>
      </c>
      <c r="H8" s="6">
        <v>192960000</v>
      </c>
      <c r="I8" s="6">
        <f t="shared" si="2"/>
        <v>181320000</v>
      </c>
    </row>
    <row r="9" spans="1:9">
      <c r="A9" s="5" t="s">
        <v>15</v>
      </c>
      <c r="B9" s="5" t="s">
        <v>43</v>
      </c>
      <c r="C9" s="6">
        <v>1538377</v>
      </c>
      <c r="D9" s="6">
        <f t="shared" si="0"/>
        <v>1538377</v>
      </c>
      <c r="E9" s="6">
        <f t="shared" si="1"/>
        <v>0</v>
      </c>
      <c r="F9" s="11">
        <f>H9/C9</f>
        <v>8.2398527799102563</v>
      </c>
      <c r="G9" s="32">
        <v>10.199999999999999</v>
      </c>
      <c r="H9" s="6">
        <v>12676000</v>
      </c>
      <c r="I9" s="6">
        <f t="shared" si="2"/>
        <v>15691445.399999999</v>
      </c>
    </row>
    <row r="10" spans="1:9">
      <c r="A10" s="8" t="s">
        <v>16</v>
      </c>
      <c r="B10" s="8" t="s">
        <v>44</v>
      </c>
      <c r="C10" s="27">
        <v>57430168</v>
      </c>
      <c r="D10" s="6">
        <f t="shared" si="0"/>
        <v>57430168</v>
      </c>
      <c r="E10" s="6">
        <f t="shared" si="1"/>
        <v>0</v>
      </c>
      <c r="F10" s="11">
        <f>H10/C10</f>
        <v>45.159993263470867</v>
      </c>
      <c r="G10" s="32">
        <v>53.84</v>
      </c>
      <c r="H10" s="27">
        <v>2593546000</v>
      </c>
      <c r="I10" s="6">
        <f t="shared" si="2"/>
        <v>3092040245.1200004</v>
      </c>
    </row>
    <row r="11" spans="1:9">
      <c r="A11" s="8" t="s">
        <v>5</v>
      </c>
      <c r="B11" s="8" t="s">
        <v>45</v>
      </c>
      <c r="C11" s="27">
        <v>5254000</v>
      </c>
      <c r="D11" s="6">
        <f t="shared" si="0"/>
        <v>5254000</v>
      </c>
      <c r="E11" s="6">
        <f t="shared" si="1"/>
        <v>0</v>
      </c>
      <c r="F11" s="11">
        <f>H11/C11</f>
        <v>56.380091358964599</v>
      </c>
      <c r="G11" s="32">
        <v>61.12</v>
      </c>
      <c r="H11" s="27">
        <v>296221000</v>
      </c>
      <c r="I11" s="6">
        <f t="shared" si="2"/>
        <v>321124480</v>
      </c>
    </row>
    <row r="12" spans="1:9">
      <c r="A12" s="8" t="s">
        <v>118</v>
      </c>
      <c r="B12" s="8" t="s">
        <v>104</v>
      </c>
      <c r="C12" s="27">
        <v>1276290</v>
      </c>
      <c r="D12" s="6">
        <f t="shared" si="0"/>
        <v>1276290</v>
      </c>
      <c r="E12" s="6">
        <f t="shared" si="1"/>
        <v>0</v>
      </c>
      <c r="F12" s="11">
        <f>H12/C12</f>
        <v>68.610582234445147</v>
      </c>
      <c r="G12" s="32">
        <v>74.430000000000007</v>
      </c>
      <c r="H12" s="27">
        <v>87567000</v>
      </c>
      <c r="I12" s="6">
        <f t="shared" si="2"/>
        <v>94994264.700000003</v>
      </c>
    </row>
    <row r="13" spans="1:9">
      <c r="A13" s="8" t="s">
        <v>18</v>
      </c>
      <c r="B13" s="8" t="s">
        <v>47</v>
      </c>
      <c r="C13" s="27">
        <v>3447600</v>
      </c>
      <c r="D13" s="6">
        <f t="shared" si="0"/>
        <v>3447600</v>
      </c>
      <c r="E13" s="6">
        <f t="shared" si="1"/>
        <v>0</v>
      </c>
      <c r="F13" s="11">
        <f>H13/C13</f>
        <v>12.509861932938856</v>
      </c>
      <c r="G13" s="32">
        <v>11.5</v>
      </c>
      <c r="H13" s="27">
        <v>43129000</v>
      </c>
      <c r="I13" s="6">
        <f t="shared" si="2"/>
        <v>39647400</v>
      </c>
    </row>
    <row r="14" spans="1:9">
      <c r="A14" s="8" t="s">
        <v>19</v>
      </c>
      <c r="B14" s="8" t="s">
        <v>48</v>
      </c>
      <c r="C14" s="27">
        <v>7777900</v>
      </c>
      <c r="D14" s="6">
        <f t="shared" si="0"/>
        <v>7777900</v>
      </c>
      <c r="E14" s="6">
        <f t="shared" si="1"/>
        <v>0</v>
      </c>
      <c r="F14" s="11">
        <f>H14/C14</f>
        <v>16.419984828809834</v>
      </c>
      <c r="G14" s="32">
        <v>16</v>
      </c>
      <c r="H14" s="27">
        <v>127713000</v>
      </c>
      <c r="I14" s="6">
        <f t="shared" si="2"/>
        <v>124446400</v>
      </c>
    </row>
    <row r="15" spans="1:9">
      <c r="A15" s="8" t="s">
        <v>20</v>
      </c>
      <c r="B15" s="8" t="s">
        <v>49</v>
      </c>
      <c r="C15" s="27">
        <v>1510500</v>
      </c>
      <c r="D15" s="6">
        <f t="shared" si="0"/>
        <v>1510500</v>
      </c>
      <c r="E15" s="6">
        <f t="shared" si="1"/>
        <v>0</v>
      </c>
      <c r="F15" s="11">
        <f>H15/C15</f>
        <v>39.51009599470374</v>
      </c>
      <c r="G15" s="32">
        <v>41.9</v>
      </c>
      <c r="H15" s="27">
        <v>59680000</v>
      </c>
      <c r="I15" s="6">
        <f t="shared" si="2"/>
        <v>63289950</v>
      </c>
    </row>
    <row r="16" spans="1:9">
      <c r="A16" s="8" t="s">
        <v>21</v>
      </c>
      <c r="B16" s="8" t="s">
        <v>50</v>
      </c>
      <c r="C16" s="27">
        <v>2757898</v>
      </c>
      <c r="D16" s="6">
        <f t="shared" si="0"/>
        <v>2757898</v>
      </c>
      <c r="E16" s="6">
        <f t="shared" si="1"/>
        <v>0</v>
      </c>
      <c r="F16" s="11">
        <f>H16/C16</f>
        <v>26.639853975745297</v>
      </c>
      <c r="G16" s="32">
        <v>27.65</v>
      </c>
      <c r="H16" s="27">
        <v>73470000</v>
      </c>
      <c r="I16" s="6">
        <f t="shared" si="2"/>
        <v>76255879.700000003</v>
      </c>
    </row>
    <row r="17" spans="1:9">
      <c r="A17" s="8" t="s">
        <v>22</v>
      </c>
      <c r="B17" s="8" t="s">
        <v>51</v>
      </c>
      <c r="C17" s="27">
        <v>7782600</v>
      </c>
      <c r="D17" s="6">
        <f t="shared" si="0"/>
        <v>7782600</v>
      </c>
      <c r="E17" s="6">
        <f t="shared" si="1"/>
        <v>0</v>
      </c>
      <c r="F17" s="11">
        <f>H17/C17</f>
        <v>30.667514712306939</v>
      </c>
      <c r="G17" s="32">
        <v>37.229999999999997</v>
      </c>
      <c r="H17" s="27">
        <v>238673000</v>
      </c>
      <c r="I17" s="6">
        <f t="shared" si="2"/>
        <v>289746198</v>
      </c>
    </row>
    <row r="18" spans="1:9">
      <c r="A18" s="8" t="s">
        <v>6</v>
      </c>
      <c r="B18" s="8" t="s">
        <v>52</v>
      </c>
      <c r="C18" s="27">
        <v>3372200</v>
      </c>
      <c r="D18" s="6">
        <f t="shared" si="0"/>
        <v>3372200</v>
      </c>
      <c r="E18" s="6">
        <f t="shared" si="1"/>
        <v>0</v>
      </c>
      <c r="F18" s="11">
        <f>H18/C18</f>
        <v>26.659747345946265</v>
      </c>
      <c r="G18" s="32">
        <v>25.41</v>
      </c>
      <c r="H18" s="27">
        <v>89902000</v>
      </c>
      <c r="I18" s="6">
        <f t="shared" si="2"/>
        <v>85687602</v>
      </c>
    </row>
    <row r="19" spans="1:9">
      <c r="A19" s="8" t="s">
        <v>23</v>
      </c>
      <c r="B19" s="8" t="s">
        <v>53</v>
      </c>
      <c r="C19" s="27">
        <v>36914633</v>
      </c>
      <c r="D19" s="6">
        <f t="shared" si="0"/>
        <v>36914633</v>
      </c>
      <c r="E19" s="6">
        <f t="shared" si="1"/>
        <v>0</v>
      </c>
      <c r="F19" s="11">
        <f>H19/C19</f>
        <v>60.890026998236713</v>
      </c>
      <c r="G19" s="32">
        <v>62.19</v>
      </c>
      <c r="H19" s="27">
        <v>2247733000</v>
      </c>
      <c r="I19" s="6">
        <f t="shared" si="2"/>
        <v>2295721026.27</v>
      </c>
    </row>
    <row r="20" spans="1:9">
      <c r="A20" s="8" t="s">
        <v>24</v>
      </c>
      <c r="B20" s="8" t="s">
        <v>54</v>
      </c>
      <c r="C20" s="27">
        <v>138272500</v>
      </c>
      <c r="D20" s="6">
        <f t="shared" si="0"/>
        <v>138272500</v>
      </c>
      <c r="E20" s="6">
        <f t="shared" si="1"/>
        <v>0</v>
      </c>
      <c r="F20" s="11">
        <f>H20/C20</f>
        <v>26.269995841544777</v>
      </c>
      <c r="G20" s="32">
        <v>27.63</v>
      </c>
      <c r="H20" s="27">
        <v>3632418000</v>
      </c>
      <c r="I20" s="6">
        <f t="shared" si="2"/>
        <v>3820469175</v>
      </c>
    </row>
    <row r="21" spans="1:9">
      <c r="A21" s="8" t="s">
        <v>7</v>
      </c>
      <c r="B21" s="8" t="s">
        <v>77</v>
      </c>
      <c r="C21" s="27">
        <v>6500000</v>
      </c>
      <c r="D21" s="6">
        <f t="shared" si="0"/>
        <v>6500000</v>
      </c>
      <c r="E21" s="6">
        <f t="shared" si="1"/>
        <v>0</v>
      </c>
      <c r="F21" s="11">
        <f>H21/C21</f>
        <v>20.94</v>
      </c>
      <c r="G21" s="32">
        <v>21.74</v>
      </c>
      <c r="H21" s="27">
        <v>136110000</v>
      </c>
      <c r="I21" s="6">
        <f t="shared" si="2"/>
        <v>141310000</v>
      </c>
    </row>
    <row r="22" spans="1:9">
      <c r="A22" s="8" t="s">
        <v>25</v>
      </c>
      <c r="B22" s="8" t="s">
        <v>55</v>
      </c>
      <c r="C22" s="27">
        <v>6715060</v>
      </c>
      <c r="D22" s="6">
        <f t="shared" si="0"/>
        <v>6715060</v>
      </c>
      <c r="E22" s="6">
        <f t="shared" si="1"/>
        <v>0</v>
      </c>
      <c r="F22" s="11">
        <f>H22/C22</f>
        <v>62.319919702876817</v>
      </c>
      <c r="G22" s="32">
        <v>63.4</v>
      </c>
      <c r="H22" s="27">
        <v>418482000</v>
      </c>
      <c r="I22" s="6">
        <f t="shared" si="2"/>
        <v>425734804</v>
      </c>
    </row>
    <row r="23" spans="1:9" s="10" customFormat="1" ht="12">
      <c r="A23" s="33" t="s">
        <v>121</v>
      </c>
      <c r="B23" s="33" t="s">
        <v>56</v>
      </c>
      <c r="C23" s="34">
        <v>39219312</v>
      </c>
      <c r="D23" s="6">
        <f>C23-B67</f>
        <v>38066685</v>
      </c>
      <c r="E23" s="6">
        <f t="shared" si="1"/>
        <v>-1152627</v>
      </c>
      <c r="F23" s="11">
        <f>H23/C23</f>
        <v>20.459996850531187</v>
      </c>
      <c r="G23" s="12">
        <v>23.98</v>
      </c>
      <c r="H23" s="34">
        <v>802427000</v>
      </c>
      <c r="I23" s="6">
        <f t="shared" si="2"/>
        <v>912839106.30000007</v>
      </c>
    </row>
    <row r="24" spans="1:9">
      <c r="A24" s="8" t="s">
        <v>26</v>
      </c>
      <c r="B24" s="8" t="s">
        <v>57</v>
      </c>
      <c r="C24" s="27">
        <v>6000000</v>
      </c>
      <c r="D24" s="6">
        <f t="shared" si="0"/>
        <v>6000000</v>
      </c>
      <c r="E24" s="6">
        <f t="shared" si="1"/>
        <v>0</v>
      </c>
      <c r="F24" s="11">
        <f>H24/C24</f>
        <v>28.19</v>
      </c>
      <c r="G24" s="32">
        <v>24.29</v>
      </c>
      <c r="H24" s="27">
        <v>169140000</v>
      </c>
      <c r="I24" s="6">
        <f t="shared" si="2"/>
        <v>145740000</v>
      </c>
    </row>
    <row r="25" spans="1:9">
      <c r="A25" s="8" t="s">
        <v>8</v>
      </c>
      <c r="B25" s="8" t="s">
        <v>58</v>
      </c>
      <c r="C25" s="27">
        <v>9000000</v>
      </c>
      <c r="D25" s="6">
        <f t="shared" si="0"/>
        <v>9000000</v>
      </c>
      <c r="E25" s="6">
        <f t="shared" si="1"/>
        <v>0</v>
      </c>
      <c r="F25" s="11">
        <f>H25/C25</f>
        <v>20.49</v>
      </c>
      <c r="G25" s="32">
        <v>24.34</v>
      </c>
      <c r="H25" s="27">
        <v>184410000</v>
      </c>
      <c r="I25" s="6">
        <f t="shared" si="2"/>
        <v>219060000</v>
      </c>
    </row>
    <row r="26" spans="1:9">
      <c r="A26" s="8" t="s">
        <v>108</v>
      </c>
      <c r="B26" s="8" t="s">
        <v>109</v>
      </c>
      <c r="C26" s="27">
        <v>3400000</v>
      </c>
      <c r="D26" s="6">
        <f t="shared" si="0"/>
        <v>3400000</v>
      </c>
      <c r="E26" s="6">
        <f t="shared" si="1"/>
        <v>0</v>
      </c>
      <c r="F26" s="11">
        <f>H26/C26</f>
        <v>42.557941176470585</v>
      </c>
      <c r="G26" s="32">
        <v>47.51</v>
      </c>
      <c r="H26" s="27">
        <v>144697000</v>
      </c>
      <c r="I26" s="6">
        <f t="shared" si="2"/>
        <v>161534000</v>
      </c>
    </row>
    <row r="27" spans="1:9">
      <c r="A27" s="8" t="s">
        <v>27</v>
      </c>
      <c r="B27" s="8" t="s">
        <v>59</v>
      </c>
      <c r="C27" s="27">
        <v>7641000</v>
      </c>
      <c r="D27" s="6">
        <f t="shared" si="0"/>
        <v>7641000</v>
      </c>
      <c r="E27" s="6">
        <f t="shared" si="1"/>
        <v>0</v>
      </c>
      <c r="F27" s="11">
        <f>H27/C27</f>
        <v>64.700039261876711</v>
      </c>
      <c r="G27" s="32">
        <v>66.099999999999994</v>
      </c>
      <c r="H27" s="27">
        <v>494373000</v>
      </c>
      <c r="I27" s="6">
        <f t="shared" si="2"/>
        <v>505070099.99999994</v>
      </c>
    </row>
    <row r="28" spans="1:9" ht="12">
      <c r="A28" s="8" t="s">
        <v>122</v>
      </c>
      <c r="B28" s="8" t="s">
        <v>60</v>
      </c>
      <c r="C28" s="27">
        <v>1933000</v>
      </c>
      <c r="D28" s="6">
        <v>0</v>
      </c>
      <c r="E28" s="6">
        <f t="shared" si="1"/>
        <v>-1933000</v>
      </c>
      <c r="F28" s="11">
        <f>H28/C28</f>
        <v>43.110191412312467</v>
      </c>
      <c r="G28" s="32">
        <v>51.66</v>
      </c>
      <c r="H28" s="27">
        <v>83332000</v>
      </c>
      <c r="I28" s="6">
        <f>G28*D28</f>
        <v>0</v>
      </c>
    </row>
    <row r="29" spans="1:9">
      <c r="A29" s="8" t="s">
        <v>29</v>
      </c>
      <c r="B29" s="8" t="s">
        <v>61</v>
      </c>
      <c r="C29" s="27">
        <v>96316010</v>
      </c>
      <c r="D29" s="6">
        <f t="shared" si="0"/>
        <v>96316010</v>
      </c>
      <c r="E29" s="6">
        <f t="shared" si="1"/>
        <v>0</v>
      </c>
      <c r="F29" s="11">
        <f>H29/C29</f>
        <v>57.920007276048914</v>
      </c>
      <c r="G29" s="32">
        <v>62.27</v>
      </c>
      <c r="H29" s="27">
        <v>5578624000</v>
      </c>
      <c r="I29" s="6">
        <f t="shared" si="2"/>
        <v>5997597942.7000008</v>
      </c>
    </row>
    <row r="30" spans="1:9">
      <c r="A30" s="8" t="s">
        <v>110</v>
      </c>
      <c r="B30" s="8" t="s">
        <v>111</v>
      </c>
      <c r="C30" s="27">
        <v>3625000</v>
      </c>
      <c r="D30" s="6">
        <f t="shared" si="0"/>
        <v>3625000</v>
      </c>
      <c r="E30" s="6">
        <f t="shared" si="1"/>
        <v>0</v>
      </c>
      <c r="F30" s="11">
        <f>H30/C30</f>
        <v>26.56993103448276</v>
      </c>
      <c r="G30" s="32">
        <v>27.97</v>
      </c>
      <c r="H30" s="27">
        <v>96316000</v>
      </c>
      <c r="I30" s="6">
        <f t="shared" si="2"/>
        <v>101391250</v>
      </c>
    </row>
    <row r="31" spans="1:9">
      <c r="A31" s="8" t="s">
        <v>78</v>
      </c>
      <c r="B31" s="8" t="s">
        <v>79</v>
      </c>
      <c r="C31" s="27">
        <v>3903933</v>
      </c>
      <c r="D31" s="6">
        <f t="shared" si="0"/>
        <v>3903933</v>
      </c>
      <c r="E31" s="6">
        <f t="shared" si="1"/>
        <v>0</v>
      </c>
      <c r="F31" s="11">
        <f>H31/C31</f>
        <v>36.949916917119225</v>
      </c>
      <c r="G31" s="32">
        <v>38.94</v>
      </c>
      <c r="H31" s="27">
        <v>144250000</v>
      </c>
      <c r="I31" s="6">
        <f t="shared" si="2"/>
        <v>152019151.01999998</v>
      </c>
    </row>
    <row r="32" spans="1:9">
      <c r="A32" s="8" t="s">
        <v>30</v>
      </c>
      <c r="B32" s="8" t="s">
        <v>62</v>
      </c>
      <c r="C32" s="27">
        <v>3079778</v>
      </c>
      <c r="D32" s="6">
        <f t="shared" si="0"/>
        <v>3079778</v>
      </c>
      <c r="E32" s="6">
        <f t="shared" si="1"/>
        <v>0</v>
      </c>
      <c r="F32" s="11">
        <f>H32/C32</f>
        <v>22.550001980662241</v>
      </c>
      <c r="G32" s="32">
        <v>20.91</v>
      </c>
      <c r="H32" s="27">
        <v>69449000</v>
      </c>
      <c r="I32" s="6">
        <f t="shared" si="2"/>
        <v>64398157.979999997</v>
      </c>
    </row>
    <row r="33" spans="1:9">
      <c r="A33" s="8" t="s">
        <v>31</v>
      </c>
      <c r="B33" s="8" t="s">
        <v>63</v>
      </c>
      <c r="C33" s="27">
        <v>2823879</v>
      </c>
      <c r="D33" s="6">
        <f t="shared" si="0"/>
        <v>2823879</v>
      </c>
      <c r="E33" s="6">
        <f t="shared" si="1"/>
        <v>0</v>
      </c>
      <c r="F33" s="11">
        <f>H33/C33</f>
        <v>43.429976992640263</v>
      </c>
      <c r="G33" s="32">
        <v>44.15</v>
      </c>
      <c r="H33" s="27">
        <v>122641000</v>
      </c>
      <c r="I33" s="6">
        <f t="shared" si="2"/>
        <v>124674257.84999999</v>
      </c>
    </row>
    <row r="34" spans="1:9">
      <c r="A34" s="8" t="s">
        <v>112</v>
      </c>
      <c r="B34" s="8" t="s">
        <v>113</v>
      </c>
      <c r="C34" s="27">
        <v>27336</v>
      </c>
      <c r="D34" s="6">
        <f t="shared" si="0"/>
        <v>27336</v>
      </c>
      <c r="E34" s="6">
        <f t="shared" si="1"/>
        <v>0</v>
      </c>
      <c r="F34" s="11">
        <f>H34/C34</f>
        <v>49.239098624524438</v>
      </c>
      <c r="G34" s="32">
        <v>52.94</v>
      </c>
      <c r="H34" s="27">
        <v>1346000</v>
      </c>
      <c r="I34" s="6">
        <f t="shared" si="2"/>
        <v>1447167.8399999999</v>
      </c>
    </row>
    <row r="35" spans="1:9">
      <c r="A35" s="8" t="s">
        <v>32</v>
      </c>
      <c r="B35" s="8" t="s">
        <v>64</v>
      </c>
      <c r="C35" s="27">
        <v>69039426</v>
      </c>
      <c r="D35" s="6">
        <f t="shared" si="0"/>
        <v>69039426</v>
      </c>
      <c r="E35" s="6">
        <f t="shared" si="1"/>
        <v>0</v>
      </c>
      <c r="F35" s="11">
        <f>H35/C35</f>
        <v>21.86000213848823</v>
      </c>
      <c r="G35" s="32">
        <v>23.38</v>
      </c>
      <c r="H35" s="27">
        <v>1509202000</v>
      </c>
      <c r="I35" s="6">
        <f t="shared" si="2"/>
        <v>1614141779.8799999</v>
      </c>
    </row>
    <row r="36" spans="1:9">
      <c r="A36" s="8" t="s">
        <v>33</v>
      </c>
      <c r="B36" s="8" t="s">
        <v>65</v>
      </c>
      <c r="C36" s="27">
        <v>17072192</v>
      </c>
      <c r="D36" s="6">
        <f t="shared" si="0"/>
        <v>17072192</v>
      </c>
      <c r="E36" s="6">
        <f t="shared" si="1"/>
        <v>0</v>
      </c>
      <c r="F36" s="11">
        <f>H36/C36</f>
        <v>17.179984854903225</v>
      </c>
      <c r="G36" s="32">
        <v>14.64</v>
      </c>
      <c r="H36" s="27">
        <v>293300000</v>
      </c>
      <c r="I36" s="6">
        <f t="shared" si="2"/>
        <v>249936890.88</v>
      </c>
    </row>
    <row r="37" spans="1:9" ht="12">
      <c r="A37" s="8" t="s">
        <v>123</v>
      </c>
      <c r="B37" s="8" t="s">
        <v>66</v>
      </c>
      <c r="C37" s="27">
        <v>9558000</v>
      </c>
      <c r="D37" s="6">
        <v>0</v>
      </c>
      <c r="E37" s="6">
        <f t="shared" si="1"/>
        <v>-9558000</v>
      </c>
      <c r="F37" s="11">
        <f>H37/C37</f>
        <v>58.349968612680478</v>
      </c>
      <c r="G37" s="32">
        <v>65.05</v>
      </c>
      <c r="H37" s="27">
        <v>557709000</v>
      </c>
      <c r="I37" s="6">
        <f t="shared" si="2"/>
        <v>0</v>
      </c>
    </row>
    <row r="38" spans="1:9">
      <c r="A38" s="8" t="s">
        <v>34</v>
      </c>
      <c r="B38" s="8" t="s">
        <v>67</v>
      </c>
      <c r="C38" s="27">
        <v>1429200</v>
      </c>
      <c r="D38" s="6">
        <f t="shared" si="0"/>
        <v>1429200</v>
      </c>
      <c r="E38" s="6">
        <f t="shared" si="1"/>
        <v>0</v>
      </c>
      <c r="F38" s="11">
        <f>H38/C38</f>
        <v>56.470053176602292</v>
      </c>
      <c r="G38" s="32">
        <v>57.74</v>
      </c>
      <c r="H38" s="27">
        <v>80707000</v>
      </c>
      <c r="I38" s="6">
        <f t="shared" si="2"/>
        <v>82522008</v>
      </c>
    </row>
    <row r="39" spans="1:9">
      <c r="A39" s="8" t="s">
        <v>35</v>
      </c>
      <c r="B39" s="8" t="s">
        <v>68</v>
      </c>
      <c r="C39" s="27">
        <v>3400000</v>
      </c>
      <c r="D39" s="6">
        <f t="shared" si="0"/>
        <v>3400000</v>
      </c>
      <c r="E39" s="6">
        <f t="shared" si="1"/>
        <v>0</v>
      </c>
      <c r="F39" s="11">
        <f>H39/C39</f>
        <v>25.04</v>
      </c>
      <c r="G39" s="32">
        <v>29.15</v>
      </c>
      <c r="H39" s="27">
        <v>85136000</v>
      </c>
      <c r="I39" s="6">
        <f t="shared" si="2"/>
        <v>99110000</v>
      </c>
    </row>
    <row r="40" spans="1:9">
      <c r="A40" s="8" t="s">
        <v>36</v>
      </c>
      <c r="B40" s="8" t="s">
        <v>70</v>
      </c>
      <c r="C40" s="27">
        <v>37836642</v>
      </c>
      <c r="D40" s="6">
        <f t="shared" si="0"/>
        <v>37836642</v>
      </c>
      <c r="E40" s="6">
        <f t="shared" si="1"/>
        <v>0</v>
      </c>
      <c r="F40" s="11">
        <f>H40/C40</f>
        <v>49.090006454589705</v>
      </c>
      <c r="G40" s="32">
        <v>53.16</v>
      </c>
      <c r="H40" s="27">
        <v>1857401000</v>
      </c>
      <c r="I40" s="6">
        <f t="shared" si="2"/>
        <v>2011395888.7199998</v>
      </c>
    </row>
    <row r="41" spans="1:9">
      <c r="A41" s="8" t="s">
        <v>10</v>
      </c>
      <c r="B41" s="8" t="s">
        <v>71</v>
      </c>
      <c r="C41" s="27">
        <v>1727765</v>
      </c>
      <c r="D41" s="6">
        <f t="shared" si="0"/>
        <v>1727765</v>
      </c>
      <c r="E41" s="6">
        <f t="shared" si="1"/>
        <v>0</v>
      </c>
      <c r="F41" s="11">
        <f>H41/C41</f>
        <v>468.07986039768139</v>
      </c>
      <c r="G41" s="32">
        <v>433.84</v>
      </c>
      <c r="H41" s="27">
        <v>808732000</v>
      </c>
      <c r="I41" s="6">
        <f t="shared" si="2"/>
        <v>749573567.5999999</v>
      </c>
    </row>
    <row r="42" spans="1:9">
      <c r="A42" s="8" t="s">
        <v>37</v>
      </c>
      <c r="B42" s="8" t="s">
        <v>72</v>
      </c>
      <c r="C42" s="27">
        <v>313355657</v>
      </c>
      <c r="D42" s="6">
        <f t="shared" si="0"/>
        <v>313355657</v>
      </c>
      <c r="E42" s="6">
        <f t="shared" si="1"/>
        <v>0</v>
      </c>
      <c r="F42" s="11">
        <f>H42/C42</f>
        <v>28.179998677987804</v>
      </c>
      <c r="G42" s="32">
        <v>28.21</v>
      </c>
      <c r="H42" s="27">
        <v>8830362000</v>
      </c>
      <c r="I42" s="6">
        <f t="shared" si="2"/>
        <v>8839763083.9700012</v>
      </c>
    </row>
    <row r="43" spans="1:9">
      <c r="A43" s="8" t="s">
        <v>38</v>
      </c>
      <c r="B43" s="8" t="s">
        <v>73</v>
      </c>
      <c r="C43" s="27">
        <v>3394213</v>
      </c>
      <c r="D43" s="6">
        <f t="shared" si="0"/>
        <v>3394213</v>
      </c>
      <c r="E43" s="6">
        <f t="shared" si="1"/>
        <v>0</v>
      </c>
      <c r="F43" s="11">
        <f>H43/C43</f>
        <v>47.360021306853753</v>
      </c>
      <c r="G43" s="32">
        <v>52.86</v>
      </c>
      <c r="H43" s="27">
        <v>160750000</v>
      </c>
      <c r="I43" s="6">
        <f t="shared" si="2"/>
        <v>179418099.18000001</v>
      </c>
    </row>
    <row r="44" spans="1:9">
      <c r="A44" s="8" t="s">
        <v>39</v>
      </c>
      <c r="B44" s="8" t="s">
        <v>74</v>
      </c>
      <c r="C44" s="27">
        <v>5703087</v>
      </c>
      <c r="D44" s="6">
        <f t="shared" si="0"/>
        <v>5703087</v>
      </c>
      <c r="E44" s="6">
        <f t="shared" si="1"/>
        <v>0</v>
      </c>
      <c r="F44" s="11">
        <f>H44/C44</f>
        <v>325.50003182486961</v>
      </c>
      <c r="G44" s="32">
        <v>339.95</v>
      </c>
      <c r="H44" s="27">
        <v>1856355000</v>
      </c>
      <c r="I44" s="6">
        <f t="shared" si="2"/>
        <v>1938764425.6499999</v>
      </c>
    </row>
    <row r="46" spans="1:9" ht="11.25" customHeight="1">
      <c r="A46" s="35" t="s">
        <v>75</v>
      </c>
      <c r="B46" s="40"/>
      <c r="C46" s="40"/>
      <c r="D46" s="40"/>
      <c r="E46" s="40"/>
      <c r="F46" s="40"/>
      <c r="G46" s="40"/>
      <c r="H46" s="37">
        <f>SUM(H2:H44)</f>
        <v>56546051000</v>
      </c>
      <c r="I46" s="37">
        <f>SUM(I2:I44)</f>
        <v>60735338849.209991</v>
      </c>
    </row>
    <row r="47" spans="1:9" ht="11.25" customHeight="1">
      <c r="A47" s="39"/>
      <c r="B47" s="41"/>
      <c r="C47" s="41"/>
      <c r="D47" s="41"/>
      <c r="E47" s="41"/>
      <c r="F47" s="41"/>
      <c r="G47" s="41"/>
      <c r="H47" s="37"/>
      <c r="I47" s="37"/>
    </row>
    <row r="48" spans="1:9" ht="11.25" customHeight="1">
      <c r="A48" s="39"/>
      <c r="B48" s="41"/>
      <c r="C48" s="43"/>
      <c r="D48" s="43"/>
      <c r="E48" s="42" t="s">
        <v>130</v>
      </c>
      <c r="F48" s="41"/>
      <c r="G48" s="41"/>
      <c r="H48" s="37"/>
      <c r="I48" s="37">
        <f>D67</f>
        <v>28666590.299899999</v>
      </c>
    </row>
    <row r="49" spans="1:9" ht="11.25" customHeight="1">
      <c r="A49" s="39"/>
      <c r="B49" s="41"/>
      <c r="C49" s="41"/>
      <c r="D49" s="41"/>
      <c r="E49" s="42" t="s">
        <v>131</v>
      </c>
      <c r="F49" s="41"/>
      <c r="G49" s="41"/>
      <c r="H49" s="37"/>
      <c r="I49" s="37">
        <f>C76</f>
        <v>95006950</v>
      </c>
    </row>
    <row r="50" spans="1:9" ht="11.25" customHeight="1">
      <c r="A50" s="39"/>
      <c r="B50" s="41"/>
      <c r="C50" s="41"/>
      <c r="D50" s="41"/>
      <c r="E50" s="42" t="s">
        <v>132</v>
      </c>
      <c r="F50" s="41"/>
      <c r="G50" s="41"/>
      <c r="H50" s="37"/>
      <c r="I50" s="37">
        <f>C82</f>
        <v>567840780</v>
      </c>
    </row>
    <row r="51" spans="1:9" ht="11.25" customHeight="1">
      <c r="A51" s="39"/>
      <c r="B51" s="41"/>
      <c r="C51" s="41"/>
      <c r="D51" s="41"/>
      <c r="E51" s="41"/>
      <c r="F51" s="41"/>
      <c r="G51" s="41"/>
      <c r="H51" s="37"/>
      <c r="I51" s="37"/>
    </row>
    <row r="52" spans="1:9" ht="11.25" customHeight="1">
      <c r="A52" s="39"/>
      <c r="B52" s="41"/>
      <c r="C52" s="41"/>
      <c r="D52" s="41"/>
      <c r="E52" s="41"/>
      <c r="F52" s="41"/>
      <c r="G52" s="44" t="s">
        <v>87</v>
      </c>
      <c r="H52" s="37"/>
      <c r="I52" s="37">
        <f>SUM(I46:I50)</f>
        <v>61426853169.509888</v>
      </c>
    </row>
    <row r="53" spans="1:9" ht="11.25" customHeight="1">
      <c r="A53" s="39"/>
      <c r="B53" s="41"/>
      <c r="C53" s="41"/>
      <c r="D53" s="41"/>
      <c r="E53" s="41"/>
      <c r="F53" s="41"/>
      <c r="G53" s="42" t="s">
        <v>133</v>
      </c>
      <c r="H53" s="37"/>
      <c r="I53" s="45">
        <f>(I52/H46:H46)-1</f>
        <v>8.6315526605206916E-2</v>
      </c>
    </row>
    <row r="54" spans="1:9" ht="11.25" customHeight="1">
      <c r="A54" s="39"/>
      <c r="B54" s="41"/>
      <c r="C54" s="41"/>
      <c r="D54" s="41"/>
      <c r="E54" s="41"/>
      <c r="F54" s="41"/>
      <c r="G54" s="41"/>
      <c r="H54" s="37"/>
      <c r="I54" s="37"/>
    </row>
    <row r="55" spans="1:9" s="8" customFormat="1" ht="12" customHeight="1">
      <c r="A55" s="8" t="s">
        <v>134</v>
      </c>
      <c r="C55" s="27"/>
      <c r="D55" s="27"/>
      <c r="E55" s="27"/>
      <c r="F55" s="28"/>
      <c r="G55" s="28"/>
      <c r="H55" s="28"/>
      <c r="I55" s="29"/>
    </row>
    <row r="56" spans="1:9" s="8" customFormat="1" ht="12" customHeight="1">
      <c r="C56" s="27"/>
      <c r="D56" s="27"/>
      <c r="E56" s="27"/>
      <c r="F56" s="28"/>
      <c r="G56" s="28"/>
      <c r="H56" s="28"/>
      <c r="I56" s="29"/>
    </row>
    <row r="57" spans="1:9">
      <c r="A57" s="30" t="s">
        <v>96</v>
      </c>
    </row>
    <row r="58" spans="1:9" ht="11.25" customHeight="1">
      <c r="A58" s="13"/>
    </row>
    <row r="59" spans="1:9" ht="11.25" customHeight="1"/>
    <row r="60" spans="1:9">
      <c r="A60" s="16" t="s">
        <v>94</v>
      </c>
    </row>
    <row r="61" spans="1:9">
      <c r="A61" s="26" t="s">
        <v>97</v>
      </c>
    </row>
    <row r="62" spans="1:9">
      <c r="A62" s="26"/>
    </row>
    <row r="63" spans="1:9">
      <c r="A63" s="24" t="s">
        <v>95</v>
      </c>
      <c r="B63" s="24"/>
      <c r="C63" s="25"/>
      <c r="D63" s="25"/>
      <c r="E63" s="25"/>
    </row>
    <row r="64" spans="1:9">
      <c r="A64" s="21" t="s">
        <v>89</v>
      </c>
      <c r="B64" s="22" t="s">
        <v>90</v>
      </c>
      <c r="C64" s="23" t="s">
        <v>91</v>
      </c>
      <c r="D64" s="23" t="s">
        <v>92</v>
      </c>
      <c r="E64" s="23"/>
    </row>
    <row r="65" spans="1:9">
      <c r="A65" s="14">
        <v>40114</v>
      </c>
      <c r="B65" s="6">
        <v>1133027</v>
      </c>
      <c r="C65" s="15">
        <v>24.863700000000001</v>
      </c>
      <c r="D65" s="6">
        <f>C65*B65</f>
        <v>28171243.4199</v>
      </c>
    </row>
    <row r="66" spans="1:9" s="7" customFormat="1">
      <c r="A66" s="14">
        <v>40115</v>
      </c>
      <c r="B66" s="6">
        <v>19600</v>
      </c>
      <c r="C66" s="15">
        <v>25.2728</v>
      </c>
      <c r="D66" s="6">
        <f t="shared" ref="D66" si="3">C66*B66</f>
        <v>495346.88</v>
      </c>
      <c r="E66" s="6"/>
      <c r="G66" s="32"/>
      <c r="H66" s="6"/>
      <c r="I66" s="6"/>
    </row>
    <row r="67" spans="1:9" s="7" customFormat="1" ht="12" thickBot="1">
      <c r="A67" s="18" t="s">
        <v>93</v>
      </c>
      <c r="B67" s="19">
        <f>SUM(B65:B66)</f>
        <v>1152627</v>
      </c>
      <c r="C67" s="17"/>
      <c r="D67" s="20">
        <f>SUM(D65:D66)</f>
        <v>28666590.299899999</v>
      </c>
      <c r="E67" s="17"/>
      <c r="G67" s="32"/>
      <c r="H67" s="6"/>
      <c r="I67" s="6"/>
    </row>
    <row r="68" spans="1:9" s="7" customFormat="1" ht="12" thickTop="1">
      <c r="A68" s="5"/>
      <c r="B68" s="5"/>
      <c r="C68" s="6"/>
      <c r="D68" s="6"/>
      <c r="E68" s="6"/>
      <c r="G68" s="32"/>
      <c r="H68" s="6"/>
      <c r="I68" s="6"/>
    </row>
    <row r="69" spans="1:9" s="7" customFormat="1">
      <c r="A69" s="5" t="s">
        <v>98</v>
      </c>
      <c r="B69" s="5"/>
      <c r="C69" s="6"/>
      <c r="D69" s="6"/>
      <c r="E69" s="6"/>
      <c r="G69" s="32"/>
      <c r="H69" s="6"/>
      <c r="I69" s="6"/>
    </row>
    <row r="72" spans="1:9">
      <c r="A72" s="5" t="s">
        <v>119</v>
      </c>
    </row>
    <row r="73" spans="1:9">
      <c r="A73" s="5" t="s">
        <v>126</v>
      </c>
    </row>
    <row r="74" spans="1:9">
      <c r="A74" s="5" t="s">
        <v>127</v>
      </c>
    </row>
    <row r="76" spans="1:9">
      <c r="A76" s="5" t="s">
        <v>128</v>
      </c>
      <c r="C76" s="38">
        <f>49.15*C28</f>
        <v>95006950</v>
      </c>
    </row>
    <row r="78" spans="1:9">
      <c r="A78" s="5" t="s">
        <v>120</v>
      </c>
    </row>
    <row r="79" spans="1:9">
      <c r="A79" s="5" t="s">
        <v>126</v>
      </c>
    </row>
    <row r="80" spans="1:9">
      <c r="A80" s="5" t="s">
        <v>129</v>
      </c>
    </row>
    <row r="82" spans="1:3">
      <c r="A82" s="5" t="s">
        <v>128</v>
      </c>
      <c r="C82" s="38">
        <f>59.41*C37</f>
        <v>567840780</v>
      </c>
    </row>
  </sheetData>
  <mergeCells count="1">
    <mergeCell ref="A46:G46"/>
  </mergeCells>
  <hyperlinks>
    <hyperlink ref="A57" r:id="rId1"/>
    <hyperlink ref="A61" r:id="rId2"/>
  </hyperlinks>
  <printOptions gridLines="1"/>
  <pageMargins left="0.7" right="0.7" top="0.75" bottom="0.75" header="0.3" footer="0.3"/>
  <pageSetup scale="56" orientation="landscape" r:id="rId3"/>
  <ignoredErrors>
    <ignoredError sqref="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13-F Holdings at 9-30-2009</vt:lpstr>
      <vt:lpstr>13-F Holdings Q4 To 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Nagarajan</dc:creator>
  <cp:lastModifiedBy>Ravi</cp:lastModifiedBy>
  <cp:lastPrinted>2009-11-16T22:23:18Z</cp:lastPrinted>
  <dcterms:created xsi:type="dcterms:W3CDTF">2009-02-27T16:02:25Z</dcterms:created>
  <dcterms:modified xsi:type="dcterms:W3CDTF">2009-11-16T23:43:02Z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bedSmartTagsHasBeenSet">
    <vt:i4>1</vt:i4>
  </property>
</Properties>
</file>